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28deb083d911dff9/Desktop/FW_ TMMD budget and agenda/"/>
    </mc:Choice>
  </mc:AlternateContent>
  <xr:revisionPtr revIDLastSave="0" documentId="13_ncr:1_{EC0061E4-B51F-4AEA-9A49-E253DC47D28D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athy at 6 MILS" sheetId="2" state="hidden" r:id="rId1"/>
    <sheet name="2 MILS" sheetId="7" r:id="rId2"/>
    <sheet name="2.5 MILS" sheetId="6" r:id="rId3"/>
    <sheet name=" 3 MILS" sheetId="3" r:id="rId4"/>
    <sheet name="Gallagher Impact" sheetId="8" r:id="rId5"/>
    <sheet name="Cathy at 3.5 MILS" sheetId="5" state="hidden" r:id="rId6"/>
    <sheet name="Cathy at 3 MILS" sheetId="4" state="hidden" r:id="rId7"/>
  </sheets>
  <definedNames>
    <definedName name="_xlnm.Print_Area" localSheetId="3">' 3 MILS'!$A$1:$G$62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6" l="1"/>
  <c r="J6" i="8" l="1"/>
  <c r="I6" i="8"/>
  <c r="H5" i="8"/>
  <c r="H6" i="8"/>
  <c r="G6" i="8"/>
  <c r="J5" i="8"/>
  <c r="I5" i="8"/>
  <c r="G5" i="8"/>
  <c r="E7" i="8"/>
  <c r="J7" i="8" s="1"/>
  <c r="E6" i="8"/>
  <c r="E5" i="8"/>
  <c r="G7" i="8" l="1"/>
  <c r="I7" i="8"/>
  <c r="H7" i="8"/>
  <c r="C17" i="7"/>
  <c r="D61" i="7"/>
  <c r="C55" i="7"/>
  <c r="D55" i="7" s="1"/>
  <c r="E55" i="7" s="1"/>
  <c r="F55" i="7" s="1"/>
  <c r="G55" i="7" s="1"/>
  <c r="B49" i="7"/>
  <c r="C47" i="7"/>
  <c r="C49" i="7" s="1"/>
  <c r="B47" i="7"/>
  <c r="D46" i="7"/>
  <c r="E46" i="7" s="1"/>
  <c r="F46" i="7" s="1"/>
  <c r="G46" i="7" s="1"/>
  <c r="D45" i="7"/>
  <c r="E45" i="7" s="1"/>
  <c r="F45" i="7" s="1"/>
  <c r="G45" i="7" s="1"/>
  <c r="D44" i="7"/>
  <c r="E44" i="7" s="1"/>
  <c r="F44" i="7" s="1"/>
  <c r="G44" i="7" s="1"/>
  <c r="D43" i="7"/>
  <c r="E43" i="7" s="1"/>
  <c r="F43" i="7" s="1"/>
  <c r="G43" i="7" s="1"/>
  <c r="D42" i="7"/>
  <c r="E42" i="7" s="1"/>
  <c r="F42" i="7" s="1"/>
  <c r="G42" i="7" s="1"/>
  <c r="D39" i="7"/>
  <c r="E39" i="7" s="1"/>
  <c r="F39" i="7" s="1"/>
  <c r="G39" i="7" s="1"/>
  <c r="D37" i="7"/>
  <c r="E37" i="7" s="1"/>
  <c r="F37" i="7" s="1"/>
  <c r="G37" i="7" s="1"/>
  <c r="D36" i="7"/>
  <c r="E36" i="7" s="1"/>
  <c r="F36" i="7" s="1"/>
  <c r="G36" i="7" s="1"/>
  <c r="D35" i="7"/>
  <c r="E35" i="7" s="1"/>
  <c r="F35" i="7" s="1"/>
  <c r="G35" i="7" s="1"/>
  <c r="D33" i="7"/>
  <c r="E33" i="7" s="1"/>
  <c r="F33" i="7" s="1"/>
  <c r="G33" i="7" s="1"/>
  <c r="D32" i="7"/>
  <c r="E32" i="7" s="1"/>
  <c r="F32" i="7" s="1"/>
  <c r="G32" i="7" s="1"/>
  <c r="D31" i="7"/>
  <c r="E31" i="7" s="1"/>
  <c r="F31" i="7" s="1"/>
  <c r="G31" i="7" s="1"/>
  <c r="D25" i="7"/>
  <c r="E25" i="7" s="1"/>
  <c r="F24" i="7"/>
  <c r="E24" i="7"/>
  <c r="B23" i="7"/>
  <c r="B17" i="7"/>
  <c r="B52" i="7" s="1"/>
  <c r="B59" i="7" s="1"/>
  <c r="C54" i="7" s="1"/>
  <c r="G14" i="7"/>
  <c r="F14" i="7"/>
  <c r="E14" i="7"/>
  <c r="D14" i="7"/>
  <c r="G9" i="7"/>
  <c r="F9" i="7"/>
  <c r="E9" i="7"/>
  <c r="D9" i="7"/>
  <c r="C9" i="7"/>
  <c r="D61" i="6"/>
  <c r="E61" i="6" s="1"/>
  <c r="C55" i="6"/>
  <c r="D55" i="6" s="1"/>
  <c r="E55" i="6" s="1"/>
  <c r="F55" i="6" s="1"/>
  <c r="G55" i="6" s="1"/>
  <c r="B49" i="6"/>
  <c r="C47" i="6"/>
  <c r="C49" i="6" s="1"/>
  <c r="B47" i="6"/>
  <c r="D46" i="6"/>
  <c r="E46" i="6" s="1"/>
  <c r="F46" i="6" s="1"/>
  <c r="G46" i="6" s="1"/>
  <c r="D45" i="6"/>
  <c r="E45" i="6" s="1"/>
  <c r="F45" i="6" s="1"/>
  <c r="G45" i="6" s="1"/>
  <c r="D44" i="6"/>
  <c r="E44" i="6" s="1"/>
  <c r="F44" i="6" s="1"/>
  <c r="G44" i="6" s="1"/>
  <c r="D43" i="6"/>
  <c r="E43" i="6" s="1"/>
  <c r="F43" i="6" s="1"/>
  <c r="G43" i="6" s="1"/>
  <c r="D42" i="6"/>
  <c r="E42" i="6" s="1"/>
  <c r="F42" i="6" s="1"/>
  <c r="D39" i="6"/>
  <c r="E39" i="6" s="1"/>
  <c r="F39" i="6" s="1"/>
  <c r="G39" i="6" s="1"/>
  <c r="D37" i="6"/>
  <c r="E37" i="6" s="1"/>
  <c r="F37" i="6" s="1"/>
  <c r="G37" i="6" s="1"/>
  <c r="D36" i="6"/>
  <c r="E36" i="6" s="1"/>
  <c r="F36" i="6" s="1"/>
  <c r="G36" i="6" s="1"/>
  <c r="D35" i="6"/>
  <c r="E35" i="6" s="1"/>
  <c r="F35" i="6" s="1"/>
  <c r="G35" i="6" s="1"/>
  <c r="D33" i="6"/>
  <c r="E33" i="6" s="1"/>
  <c r="F33" i="6" s="1"/>
  <c r="G33" i="6" s="1"/>
  <c r="D32" i="6"/>
  <c r="E32" i="6" s="1"/>
  <c r="F32" i="6" s="1"/>
  <c r="G32" i="6" s="1"/>
  <c r="D31" i="6"/>
  <c r="E31" i="6" s="1"/>
  <c r="F31" i="6" s="1"/>
  <c r="G31" i="6" s="1"/>
  <c r="D25" i="6"/>
  <c r="E25" i="6" s="1"/>
  <c r="F25" i="6" s="1"/>
  <c r="G25" i="6" s="1"/>
  <c r="F24" i="6"/>
  <c r="E24" i="6"/>
  <c r="B23" i="6"/>
  <c r="C17" i="6"/>
  <c r="B17" i="6"/>
  <c r="B52" i="6" s="1"/>
  <c r="B59" i="6" s="1"/>
  <c r="C54" i="6" s="1"/>
  <c r="G14" i="6"/>
  <c r="F14" i="6"/>
  <c r="E14" i="6"/>
  <c r="D14" i="6"/>
  <c r="D9" i="6"/>
  <c r="C9" i="6"/>
  <c r="E9" i="6"/>
  <c r="D13" i="6" l="1"/>
  <c r="D34" i="6"/>
  <c r="D47" i="6" s="1"/>
  <c r="D49" i="6" s="1"/>
  <c r="E61" i="7"/>
  <c r="D13" i="7"/>
  <c r="C52" i="7"/>
  <c r="C59" i="7" s="1"/>
  <c r="D54" i="7" s="1"/>
  <c r="C52" i="6"/>
  <c r="C59" i="6" s="1"/>
  <c r="D54" i="6" s="1"/>
  <c r="F25" i="7"/>
  <c r="G25" i="7" s="1"/>
  <c r="F61" i="6"/>
  <c r="E13" i="6"/>
  <c r="E12" i="6"/>
  <c r="F61" i="7"/>
  <c r="E13" i="7"/>
  <c r="E12" i="7"/>
  <c r="G24" i="6"/>
  <c r="D12" i="7"/>
  <c r="G24" i="7"/>
  <c r="D17" i="6"/>
  <c r="B47" i="3"/>
  <c r="D52" i="6" l="1"/>
  <c r="D59" i="6" s="1"/>
  <c r="E54" i="6" s="1"/>
  <c r="G61" i="7"/>
  <c r="F13" i="7"/>
  <c r="F12" i="7"/>
  <c r="D34" i="7"/>
  <c r="D47" i="7" s="1"/>
  <c r="D49" i="7" s="1"/>
  <c r="D17" i="7"/>
  <c r="D52" i="7" s="1"/>
  <c r="D59" i="7" s="1"/>
  <c r="E54" i="7" s="1"/>
  <c r="E34" i="6"/>
  <c r="E47" i="6" s="1"/>
  <c r="E49" i="6" s="1"/>
  <c r="E17" i="6"/>
  <c r="E34" i="7"/>
  <c r="E47" i="7" s="1"/>
  <c r="E49" i="7" s="1"/>
  <c r="E17" i="7"/>
  <c r="E52" i="7" s="1"/>
  <c r="F9" i="6"/>
  <c r="F13" i="6" s="1"/>
  <c r="G9" i="6"/>
  <c r="G61" i="6"/>
  <c r="F12" i="6"/>
  <c r="D42" i="3"/>
  <c r="B17" i="3"/>
  <c r="E52" i="6" l="1"/>
  <c r="E59" i="6" s="1"/>
  <c r="F54" i="6" s="1"/>
  <c r="F17" i="7"/>
  <c r="F34" i="7"/>
  <c r="F47" i="7" s="1"/>
  <c r="F49" i="7" s="1"/>
  <c r="F34" i="6"/>
  <c r="F47" i="6" s="1"/>
  <c r="F49" i="6" s="1"/>
  <c r="F17" i="6"/>
  <c r="G13" i="7"/>
  <c r="G12" i="7"/>
  <c r="G13" i="6"/>
  <c r="G12" i="6"/>
  <c r="E59" i="7"/>
  <c r="F54" i="7" s="1"/>
  <c r="C55" i="3"/>
  <c r="F52" i="6" l="1"/>
  <c r="F59" i="6" s="1"/>
  <c r="G54" i="6" s="1"/>
  <c r="G34" i="6"/>
  <c r="G47" i="6" s="1"/>
  <c r="G49" i="6" s="1"/>
  <c r="G17" i="6"/>
  <c r="G34" i="7"/>
  <c r="G47" i="7" s="1"/>
  <c r="G49" i="7" s="1"/>
  <c r="G17" i="7"/>
  <c r="F52" i="7"/>
  <c r="F59" i="7" s="1"/>
  <c r="G54" i="7" s="1"/>
  <c r="C47" i="3"/>
  <c r="G52" i="7" l="1"/>
  <c r="G59" i="7" s="1"/>
  <c r="G52" i="6"/>
  <c r="G59" i="6" s="1"/>
  <c r="D61" i="5"/>
  <c r="C60" i="5"/>
  <c r="C55" i="5"/>
  <c r="D55" i="5" s="1"/>
  <c r="E55" i="5" s="1"/>
  <c r="F55" i="5" s="1"/>
  <c r="G55" i="5" s="1"/>
  <c r="C46" i="5"/>
  <c r="D46" i="5" s="1"/>
  <c r="E46" i="5" s="1"/>
  <c r="F46" i="5" s="1"/>
  <c r="G46" i="5" s="1"/>
  <c r="D45" i="5"/>
  <c r="E45" i="5" s="1"/>
  <c r="F45" i="5" s="1"/>
  <c r="G45" i="5" s="1"/>
  <c r="D44" i="5"/>
  <c r="E44" i="5" s="1"/>
  <c r="F44" i="5" s="1"/>
  <c r="G44" i="5" s="1"/>
  <c r="D43" i="5"/>
  <c r="E43" i="5" s="1"/>
  <c r="F43" i="5" s="1"/>
  <c r="G43" i="5" s="1"/>
  <c r="D42" i="5"/>
  <c r="E42" i="5" s="1"/>
  <c r="F42" i="5" s="1"/>
  <c r="G42" i="5" s="1"/>
  <c r="D39" i="5"/>
  <c r="E39" i="5" s="1"/>
  <c r="F39" i="5" s="1"/>
  <c r="G39" i="5" s="1"/>
  <c r="D37" i="5"/>
  <c r="E37" i="5" s="1"/>
  <c r="F37" i="5" s="1"/>
  <c r="G37" i="5" s="1"/>
  <c r="D36" i="5"/>
  <c r="E36" i="5" s="1"/>
  <c r="F36" i="5" s="1"/>
  <c r="G36" i="5" s="1"/>
  <c r="D35" i="5"/>
  <c r="E35" i="5" s="1"/>
  <c r="F35" i="5" s="1"/>
  <c r="G35" i="5" s="1"/>
  <c r="D33" i="5"/>
  <c r="E33" i="5" s="1"/>
  <c r="F33" i="5" s="1"/>
  <c r="G33" i="5" s="1"/>
  <c r="D32" i="5"/>
  <c r="E32" i="5" s="1"/>
  <c r="F32" i="5" s="1"/>
  <c r="G32" i="5" s="1"/>
  <c r="E31" i="5"/>
  <c r="F31" i="5" s="1"/>
  <c r="G31" i="5" s="1"/>
  <c r="D31" i="5"/>
  <c r="D29" i="5"/>
  <c r="E29" i="5" s="1"/>
  <c r="F29" i="5" s="1"/>
  <c r="G29" i="5" s="1"/>
  <c r="F26" i="5"/>
  <c r="G26" i="5" s="1"/>
  <c r="D25" i="5"/>
  <c r="E25" i="5" s="1"/>
  <c r="F25" i="5" s="1"/>
  <c r="G25" i="5" s="1"/>
  <c r="D24" i="5"/>
  <c r="G14" i="5"/>
  <c r="F14" i="5"/>
  <c r="E14" i="5"/>
  <c r="D14" i="5"/>
  <c r="C14" i="5"/>
  <c r="C12" i="5"/>
  <c r="B12" i="5"/>
  <c r="B34" i="5" s="1"/>
  <c r="B47" i="5" s="1"/>
  <c r="B11" i="5"/>
  <c r="B22" i="5" s="1"/>
  <c r="B23" i="5" s="1"/>
  <c r="B49" i="5" s="1"/>
  <c r="C9" i="5"/>
  <c r="B9" i="5"/>
  <c r="D5" i="5"/>
  <c r="D9" i="5" s="1"/>
  <c r="D61" i="4"/>
  <c r="C60" i="4"/>
  <c r="C55" i="4"/>
  <c r="D55" i="4" s="1"/>
  <c r="E55" i="4" s="1"/>
  <c r="F55" i="4" s="1"/>
  <c r="G55" i="4" s="1"/>
  <c r="C46" i="4"/>
  <c r="D46" i="4" s="1"/>
  <c r="E46" i="4" s="1"/>
  <c r="F46" i="4" s="1"/>
  <c r="G46" i="4" s="1"/>
  <c r="D45" i="4"/>
  <c r="E45" i="4" s="1"/>
  <c r="F45" i="4" s="1"/>
  <c r="G45" i="4" s="1"/>
  <c r="D44" i="4"/>
  <c r="E44" i="4" s="1"/>
  <c r="F44" i="4" s="1"/>
  <c r="G44" i="4" s="1"/>
  <c r="D43" i="4"/>
  <c r="E43" i="4" s="1"/>
  <c r="F43" i="4" s="1"/>
  <c r="G43" i="4" s="1"/>
  <c r="D42" i="4"/>
  <c r="E42" i="4" s="1"/>
  <c r="F42" i="4" s="1"/>
  <c r="G42" i="4" s="1"/>
  <c r="D39" i="4"/>
  <c r="E39" i="4" s="1"/>
  <c r="F39" i="4" s="1"/>
  <c r="G39" i="4" s="1"/>
  <c r="D37" i="4"/>
  <c r="E37" i="4" s="1"/>
  <c r="F37" i="4" s="1"/>
  <c r="G37" i="4" s="1"/>
  <c r="D36" i="4"/>
  <c r="E36" i="4" s="1"/>
  <c r="F36" i="4" s="1"/>
  <c r="G36" i="4" s="1"/>
  <c r="D35" i="4"/>
  <c r="E35" i="4" s="1"/>
  <c r="F35" i="4" s="1"/>
  <c r="G35" i="4" s="1"/>
  <c r="D33" i="4"/>
  <c r="E33" i="4" s="1"/>
  <c r="F33" i="4" s="1"/>
  <c r="G33" i="4" s="1"/>
  <c r="D32" i="4"/>
  <c r="E32" i="4" s="1"/>
  <c r="F32" i="4" s="1"/>
  <c r="G32" i="4" s="1"/>
  <c r="D31" i="4"/>
  <c r="E31" i="4" s="1"/>
  <c r="F31" i="4" s="1"/>
  <c r="G31" i="4" s="1"/>
  <c r="D29" i="4"/>
  <c r="E29" i="4" s="1"/>
  <c r="F29" i="4" s="1"/>
  <c r="G29" i="4" s="1"/>
  <c r="F26" i="4"/>
  <c r="G26" i="4" s="1"/>
  <c r="D25" i="4"/>
  <c r="E25" i="4" s="1"/>
  <c r="F25" i="4" s="1"/>
  <c r="G25" i="4" s="1"/>
  <c r="D24" i="4"/>
  <c r="G14" i="4"/>
  <c r="F14" i="4"/>
  <c r="E14" i="4"/>
  <c r="D14" i="4"/>
  <c r="C14" i="4"/>
  <c r="C12" i="4"/>
  <c r="C34" i="4" s="1"/>
  <c r="C47" i="4" s="1"/>
  <c r="C49" i="4" s="1"/>
  <c r="B12" i="4"/>
  <c r="B34" i="4" s="1"/>
  <c r="B47" i="4" s="1"/>
  <c r="B11" i="4"/>
  <c r="B17" i="4" s="1"/>
  <c r="C9" i="4"/>
  <c r="B9" i="4"/>
  <c r="D5" i="4"/>
  <c r="E5" i="4" s="1"/>
  <c r="D5" i="3"/>
  <c r="E5" i="3" s="1"/>
  <c r="D61" i="3"/>
  <c r="D55" i="3"/>
  <c r="E55" i="3" s="1"/>
  <c r="F55" i="3" s="1"/>
  <c r="G55" i="3" s="1"/>
  <c r="D46" i="3"/>
  <c r="E46" i="3" s="1"/>
  <c r="F46" i="3" s="1"/>
  <c r="G46" i="3" s="1"/>
  <c r="D45" i="3"/>
  <c r="E45" i="3" s="1"/>
  <c r="F45" i="3" s="1"/>
  <c r="G45" i="3" s="1"/>
  <c r="D44" i="3"/>
  <c r="E44" i="3" s="1"/>
  <c r="F44" i="3" s="1"/>
  <c r="G44" i="3" s="1"/>
  <c r="D43" i="3"/>
  <c r="E43" i="3" s="1"/>
  <c r="F43" i="3" s="1"/>
  <c r="G43" i="3" s="1"/>
  <c r="E42" i="3"/>
  <c r="F42" i="3" s="1"/>
  <c r="G42" i="3" s="1"/>
  <c r="D39" i="3"/>
  <c r="E39" i="3" s="1"/>
  <c r="F39" i="3" s="1"/>
  <c r="G39" i="3" s="1"/>
  <c r="D37" i="3"/>
  <c r="E37" i="3" s="1"/>
  <c r="F37" i="3" s="1"/>
  <c r="G37" i="3" s="1"/>
  <c r="D36" i="3"/>
  <c r="E36" i="3" s="1"/>
  <c r="F36" i="3" s="1"/>
  <c r="G36" i="3" s="1"/>
  <c r="D35" i="3"/>
  <c r="E35" i="3" s="1"/>
  <c r="F35" i="3" s="1"/>
  <c r="G35" i="3" s="1"/>
  <c r="D33" i="3"/>
  <c r="E33" i="3" s="1"/>
  <c r="F33" i="3" s="1"/>
  <c r="G33" i="3" s="1"/>
  <c r="D32" i="3"/>
  <c r="E32" i="3" s="1"/>
  <c r="F32" i="3" s="1"/>
  <c r="G32" i="3" s="1"/>
  <c r="D31" i="3"/>
  <c r="E31" i="3" s="1"/>
  <c r="F31" i="3" s="1"/>
  <c r="G31" i="3" s="1"/>
  <c r="D25" i="3"/>
  <c r="E25" i="3" s="1"/>
  <c r="F25" i="3" s="1"/>
  <c r="G25" i="3" s="1"/>
  <c r="G14" i="3"/>
  <c r="F14" i="3"/>
  <c r="E14" i="3"/>
  <c r="D14" i="3"/>
  <c r="C49" i="3"/>
  <c r="D9" i="3"/>
  <c r="C9" i="3"/>
  <c r="C55" i="2"/>
  <c r="D55" i="2" s="1"/>
  <c r="E55" i="2" s="1"/>
  <c r="F55" i="2" s="1"/>
  <c r="G55" i="2" s="1"/>
  <c r="D61" i="2"/>
  <c r="E61" i="2" s="1"/>
  <c r="C60" i="2"/>
  <c r="D45" i="2"/>
  <c r="E45" i="2" s="1"/>
  <c r="F45" i="2" s="1"/>
  <c r="G45" i="2" s="1"/>
  <c r="D44" i="2"/>
  <c r="E44" i="2" s="1"/>
  <c r="F44" i="2" s="1"/>
  <c r="G44" i="2" s="1"/>
  <c r="D43" i="2"/>
  <c r="E43" i="2" s="1"/>
  <c r="F43" i="2" s="1"/>
  <c r="G43" i="2" s="1"/>
  <c r="D42" i="2"/>
  <c r="E42" i="2" s="1"/>
  <c r="F42" i="2" s="1"/>
  <c r="G42" i="2" s="1"/>
  <c r="D39" i="2"/>
  <c r="E39" i="2" s="1"/>
  <c r="F39" i="2" s="1"/>
  <c r="G39" i="2" s="1"/>
  <c r="D37" i="2"/>
  <c r="E37" i="2" s="1"/>
  <c r="F37" i="2" s="1"/>
  <c r="G37" i="2" s="1"/>
  <c r="D36" i="2"/>
  <c r="E36" i="2" s="1"/>
  <c r="F36" i="2" s="1"/>
  <c r="G36" i="2" s="1"/>
  <c r="D35" i="2"/>
  <c r="E35" i="2" s="1"/>
  <c r="F35" i="2" s="1"/>
  <c r="G35" i="2" s="1"/>
  <c r="D33" i="2"/>
  <c r="E33" i="2" s="1"/>
  <c r="F33" i="2" s="1"/>
  <c r="G33" i="2" s="1"/>
  <c r="D32" i="2"/>
  <c r="E32" i="2" s="1"/>
  <c r="F32" i="2" s="1"/>
  <c r="G32" i="2" s="1"/>
  <c r="D31" i="2"/>
  <c r="E31" i="2" s="1"/>
  <c r="F31" i="2" s="1"/>
  <c r="G31" i="2" s="1"/>
  <c r="D29" i="2"/>
  <c r="E29" i="2" s="1"/>
  <c r="F29" i="2" s="1"/>
  <c r="G29" i="2" s="1"/>
  <c r="F26" i="2"/>
  <c r="G26" i="2" s="1"/>
  <c r="D25" i="2"/>
  <c r="E25" i="2" s="1"/>
  <c r="F25" i="2" s="1"/>
  <c r="G25" i="2" s="1"/>
  <c r="D24" i="2"/>
  <c r="E24" i="2" s="1"/>
  <c r="F24" i="2" s="1"/>
  <c r="G24" i="2" s="1"/>
  <c r="G14" i="2"/>
  <c r="F14" i="2"/>
  <c r="E14" i="2"/>
  <c r="D14" i="2"/>
  <c r="C14" i="2"/>
  <c r="D12" i="2"/>
  <c r="D34" i="2" s="1"/>
  <c r="C12" i="2"/>
  <c r="C34" i="2" s="1"/>
  <c r="B12" i="2"/>
  <c r="B34" i="2" s="1"/>
  <c r="B47" i="2" s="1"/>
  <c r="B11" i="2"/>
  <c r="B22" i="2" s="1"/>
  <c r="B23" i="2" s="1"/>
  <c r="G9" i="2"/>
  <c r="F9" i="2"/>
  <c r="E9" i="2"/>
  <c r="D9" i="2"/>
  <c r="C9" i="2"/>
  <c r="B9" i="2"/>
  <c r="C17" i="4" l="1"/>
  <c r="C52" i="4" s="1"/>
  <c r="C17" i="5"/>
  <c r="D9" i="4"/>
  <c r="D13" i="4"/>
  <c r="E5" i="5"/>
  <c r="C34" i="5"/>
  <c r="C47" i="5" s="1"/>
  <c r="C49" i="5" s="1"/>
  <c r="C52" i="5" s="1"/>
  <c r="D13" i="5"/>
  <c r="E24" i="5"/>
  <c r="E61" i="5"/>
  <c r="B17" i="5"/>
  <c r="B52" i="5" s="1"/>
  <c r="B59" i="5" s="1"/>
  <c r="C54" i="5" s="1"/>
  <c r="D12" i="5"/>
  <c r="F5" i="4"/>
  <c r="E9" i="4"/>
  <c r="E61" i="4"/>
  <c r="B22" i="4"/>
  <c r="B23" i="4" s="1"/>
  <c r="B49" i="4" s="1"/>
  <c r="B52" i="4" s="1"/>
  <c r="B59" i="4" s="1"/>
  <c r="C54" i="4" s="1"/>
  <c r="C59" i="4" s="1"/>
  <c r="D54" i="4" s="1"/>
  <c r="E24" i="4"/>
  <c r="D12" i="4"/>
  <c r="F5" i="3"/>
  <c r="E9" i="3"/>
  <c r="D13" i="3"/>
  <c r="C17" i="3"/>
  <c r="C52" i="3" s="1"/>
  <c r="E24" i="3"/>
  <c r="E61" i="3"/>
  <c r="B23" i="3"/>
  <c r="B49" i="3" s="1"/>
  <c r="B52" i="3" s="1"/>
  <c r="B59" i="3" s="1"/>
  <c r="C54" i="3" s="1"/>
  <c r="D12" i="3"/>
  <c r="B17" i="2"/>
  <c r="F61" i="2"/>
  <c r="E13" i="2"/>
  <c r="E12" i="2"/>
  <c r="D13" i="2"/>
  <c r="D17" i="2" s="1"/>
  <c r="C17" i="2"/>
  <c r="C59" i="3" l="1"/>
  <c r="D54" i="3" s="1"/>
  <c r="C59" i="5"/>
  <c r="D54" i="5" s="1"/>
  <c r="E9" i="5"/>
  <c r="E13" i="5" s="1"/>
  <c r="F5" i="5"/>
  <c r="F24" i="5"/>
  <c r="D17" i="5"/>
  <c r="D34" i="5"/>
  <c r="D47" i="5" s="1"/>
  <c r="D49" i="5" s="1"/>
  <c r="F61" i="5"/>
  <c r="E12" i="5"/>
  <c r="D17" i="4"/>
  <c r="D34" i="4"/>
  <c r="D47" i="4" s="1"/>
  <c r="D49" i="4" s="1"/>
  <c r="F24" i="4"/>
  <c r="E13" i="4"/>
  <c r="F61" i="4"/>
  <c r="E12" i="4"/>
  <c r="F9" i="4"/>
  <c r="G5" i="4"/>
  <c r="G9" i="4" s="1"/>
  <c r="G5" i="3"/>
  <c r="G9" i="3" s="1"/>
  <c r="F9" i="3"/>
  <c r="F24" i="3"/>
  <c r="D17" i="3"/>
  <c r="D34" i="3"/>
  <c r="D47" i="3" s="1"/>
  <c r="D49" i="3" s="1"/>
  <c r="F61" i="3"/>
  <c r="E13" i="3"/>
  <c r="E12" i="3"/>
  <c r="E17" i="2"/>
  <c r="E34" i="2"/>
  <c r="G61" i="2"/>
  <c r="F13" i="2"/>
  <c r="F12" i="2"/>
  <c r="F9" i="5" l="1"/>
  <c r="G5" i="5"/>
  <c r="G9" i="5" s="1"/>
  <c r="E17" i="5"/>
  <c r="E34" i="5"/>
  <c r="E47" i="5" s="1"/>
  <c r="E49" i="5" s="1"/>
  <c r="G61" i="5"/>
  <c r="F13" i="5"/>
  <c r="F12" i="5"/>
  <c r="G24" i="5"/>
  <c r="D52" i="5"/>
  <c r="D59" i="5" s="1"/>
  <c r="E54" i="5" s="1"/>
  <c r="E17" i="4"/>
  <c r="E34" i="4"/>
  <c r="E47" i="4" s="1"/>
  <c r="E49" i="4" s="1"/>
  <c r="G61" i="4"/>
  <c r="F13" i="4"/>
  <c r="F12" i="4"/>
  <c r="G24" i="4"/>
  <c r="D52" i="4"/>
  <c r="D59" i="4" s="1"/>
  <c r="E54" i="4" s="1"/>
  <c r="D52" i="3"/>
  <c r="E17" i="3"/>
  <c r="E34" i="3"/>
  <c r="E47" i="3" s="1"/>
  <c r="E49" i="3" s="1"/>
  <c r="G24" i="3"/>
  <c r="G61" i="3"/>
  <c r="F13" i="3"/>
  <c r="F12" i="3"/>
  <c r="F17" i="2"/>
  <c r="F34" i="2"/>
  <c r="G12" i="2"/>
  <c r="G13" i="2"/>
  <c r="D59" i="3" l="1"/>
  <c r="E54" i="3" s="1"/>
  <c r="G13" i="5"/>
  <c r="G12" i="5"/>
  <c r="F34" i="5"/>
  <c r="F47" i="5" s="1"/>
  <c r="F49" i="5" s="1"/>
  <c r="F17" i="5"/>
  <c r="F52" i="5" s="1"/>
  <c r="E52" i="5"/>
  <c r="E59" i="5" s="1"/>
  <c r="F54" i="5" s="1"/>
  <c r="G13" i="4"/>
  <c r="G12" i="4"/>
  <c r="F34" i="4"/>
  <c r="F47" i="4" s="1"/>
  <c r="F49" i="4" s="1"/>
  <c r="F17" i="4"/>
  <c r="E52" i="4"/>
  <c r="E59" i="4" s="1"/>
  <c r="F54" i="4" s="1"/>
  <c r="E52" i="3"/>
  <c r="F34" i="3"/>
  <c r="F47" i="3" s="1"/>
  <c r="F49" i="3" s="1"/>
  <c r="F17" i="3"/>
  <c r="G13" i="3"/>
  <c r="G12" i="3"/>
  <c r="G34" i="2"/>
  <c r="G17" i="2"/>
  <c r="E59" i="3" l="1"/>
  <c r="F54" i="3" s="1"/>
  <c r="F59" i="5"/>
  <c r="G54" i="5" s="1"/>
  <c r="G34" i="5"/>
  <c r="G47" i="5" s="1"/>
  <c r="G49" i="5" s="1"/>
  <c r="G17" i="5"/>
  <c r="F52" i="4"/>
  <c r="F59" i="4" s="1"/>
  <c r="G54" i="4" s="1"/>
  <c r="G34" i="4"/>
  <c r="G47" i="4" s="1"/>
  <c r="G49" i="4" s="1"/>
  <c r="G17" i="4"/>
  <c r="F52" i="3"/>
  <c r="G34" i="3"/>
  <c r="G47" i="3" s="1"/>
  <c r="G49" i="3" s="1"/>
  <c r="G17" i="3"/>
  <c r="F59" i="3" l="1"/>
  <c r="G54" i="3" s="1"/>
  <c r="G52" i="5"/>
  <c r="G59" i="5" s="1"/>
  <c r="G52" i="4"/>
  <c r="G59" i="4" s="1"/>
  <c r="G52" i="3"/>
  <c r="C46" i="2"/>
  <c r="B49" i="2"/>
  <c r="B52" i="2" s="1"/>
  <c r="G59" i="3" l="1"/>
  <c r="B59" i="2"/>
  <c r="C54" i="2" s="1"/>
  <c r="C59" i="2" s="1"/>
  <c r="D54" i="2" s="1"/>
  <c r="D46" i="2"/>
  <c r="C47" i="2"/>
  <c r="C49" i="2" s="1"/>
  <c r="C52" i="2" s="1"/>
  <c r="E46" i="2" l="1"/>
  <c r="D47" i="2"/>
  <c r="D49" i="2" s="1"/>
  <c r="D52" i="2" s="1"/>
  <c r="D59" i="2" l="1"/>
  <c r="E54" i="2" s="1"/>
  <c r="E59" i="2" s="1"/>
  <c r="F54" i="2" s="1"/>
  <c r="F46" i="2"/>
  <c r="E47" i="2"/>
  <c r="E49" i="2" s="1"/>
  <c r="E52" i="2" s="1"/>
  <c r="G46" i="2" l="1"/>
  <c r="G47" i="2" s="1"/>
  <c r="G49" i="2" s="1"/>
  <c r="G52" i="2" s="1"/>
  <c r="F47" i="2"/>
  <c r="F49" i="2" s="1"/>
  <c r="F52" i="2" s="1"/>
  <c r="F59" i="2" l="1"/>
  <c r="G54" i="2" s="1"/>
  <c r="G59" i="2" s="1"/>
</calcChain>
</file>

<file path=xl/sharedStrings.xml><?xml version="1.0" encoding="utf-8"?>
<sst xmlns="http://schemas.openxmlformats.org/spreadsheetml/2006/main" count="491" uniqueCount="85">
  <si>
    <t>TRAILMARK METROPOLITAN DISTRICT</t>
  </si>
  <si>
    <t>All FUNDS - Projected Cash Balances</t>
  </si>
  <si>
    <t>ACTUAL</t>
  </si>
  <si>
    <t>DRAFT</t>
  </si>
  <si>
    <t>Projected</t>
  </si>
  <si>
    <r>
      <rPr>
        <sz val="10"/>
        <color indexed="15"/>
        <rFont val="Arial"/>
        <family val="2"/>
      </rPr>
      <t>9/11/2018  Draft Budget (2019-2023 projections)</t>
    </r>
  </si>
  <si>
    <t>BUDGET</t>
  </si>
  <si>
    <t>Forecast</t>
  </si>
  <si>
    <t>GF 6 Mill (2019-2023)</t>
  </si>
  <si>
    <t>GF Mill Levy</t>
  </si>
  <si>
    <t>DF Mill Levy</t>
  </si>
  <si>
    <t>Total Mill Levy</t>
  </si>
  <si>
    <t>REVENUE:</t>
  </si>
  <si>
    <t>Property Tax - DF</t>
  </si>
  <si>
    <t>Property Tax - GF</t>
  </si>
  <si>
    <t>Specific Ownership Tax</t>
  </si>
  <si>
    <t>HOA Cost Sharing</t>
  </si>
  <si>
    <t>Interest Income</t>
  </si>
  <si>
    <t>Miscellaneous Income</t>
  </si>
  <si>
    <t>Total Revenue</t>
  </si>
  <si>
    <t>EXPENDITURES</t>
  </si>
  <si>
    <t xml:space="preserve">Bond Principal - DF </t>
  </si>
  <si>
    <t>Bond Interest - DF -Pay off 2018 Bonds in February 2018 for interest savings</t>
  </si>
  <si>
    <t>Paying Agent Fees - DF</t>
  </si>
  <si>
    <t>County Treasurer's Fees -DF</t>
  </si>
  <si>
    <t>Sub-total Debt Fund</t>
  </si>
  <si>
    <t>District Management and Accounting</t>
  </si>
  <si>
    <t>District Management - Special Services</t>
  </si>
  <si>
    <t>Audit</t>
  </si>
  <si>
    <t>Director's Fees</t>
  </si>
  <si>
    <t>Election</t>
  </si>
  <si>
    <t>Insurance/SDA Dues</t>
  </si>
  <si>
    <t>Legal</t>
  </si>
  <si>
    <t>Legal Publications</t>
  </si>
  <si>
    <t>Miscellaneous Expense</t>
  </si>
  <si>
    <t>Payroll Taxes</t>
  </si>
  <si>
    <t>County Treasurer's Fees</t>
  </si>
  <si>
    <t>Utilities</t>
  </si>
  <si>
    <t>Ground Maintenance - HOA</t>
  </si>
  <si>
    <t>Ground Maintenance - General</t>
  </si>
  <si>
    <t>Fence Painting &amp; Repair (split rail) - annual filing</t>
  </si>
  <si>
    <t>Fence Painting &amp; Repair - incidentals</t>
  </si>
  <si>
    <t>Stormwater System</t>
  </si>
  <si>
    <t xml:space="preserve">  - General Maintenance </t>
  </si>
  <si>
    <t xml:space="preserve">  - Maintenance - Centennial Water</t>
  </si>
  <si>
    <t xml:space="preserve">  - Water Quality Monitoring</t>
  </si>
  <si>
    <t xml:space="preserve">  - Improvements</t>
  </si>
  <si>
    <t xml:space="preserve">  - Miscellaneous</t>
  </si>
  <si>
    <t>Emergency Reserve</t>
  </si>
  <si>
    <t>Sub-total General Fund</t>
  </si>
  <si>
    <t>Total Expenditures</t>
  </si>
  <si>
    <t>EXCESS REVENUE OVER(UNDER)</t>
  </si>
  <si>
    <t xml:space="preserve">         EXPENDITURES</t>
  </si>
  <si>
    <t>Asset Replacement Accumulative Reserve</t>
  </si>
  <si>
    <t xml:space="preserve">     Asset Replacement Reserve Contribution </t>
  </si>
  <si>
    <t xml:space="preserve">Privacy Fence Replacement Expense </t>
  </si>
  <si>
    <t>TABOR required Contingency</t>
  </si>
  <si>
    <t>PROJECTED GROSS AV  (% CHANGE)</t>
  </si>
  <si>
    <t>GROSS AV Preliminary 2016 for 2017 collection</t>
  </si>
  <si>
    <t>PROJECTED INFLATION</t>
  </si>
  <si>
    <t>Beginning Balance Total All Funds (Cash Basis) per 2017 Audit</t>
  </si>
  <si>
    <t>Ending Fund Balance Total All Funds</t>
  </si>
  <si>
    <t>GF 3 Mill (2019-2023)</t>
  </si>
  <si>
    <t>Asset Reserve - $25,000 in 2020, then $5,000</t>
  </si>
  <si>
    <t>GF 3.5 Mill (2019-2023)</t>
  </si>
  <si>
    <t>(prelim)</t>
  </si>
  <si>
    <t>GROSS AV Preliminary 2019 for 2020 collection</t>
  </si>
  <si>
    <t>Bond Interest - DF -</t>
  </si>
  <si>
    <t>GF 3 Mill (2020-2023)</t>
  </si>
  <si>
    <t>Asset Reserve - $125,000 in 2019, then $10,000/yr</t>
  </si>
  <si>
    <t>Beginning Balance Total All Funds (Cash Basis) per 2019 Audit Exemption</t>
  </si>
  <si>
    <t>Fence Painting &amp; Repair - incidentals/HOA</t>
  </si>
  <si>
    <t>GF 2 Mill (2020-2023)</t>
  </si>
  <si>
    <t>Actual Property Value</t>
  </si>
  <si>
    <t>Gallagher Rate</t>
  </si>
  <si>
    <t>Assessed Value</t>
  </si>
  <si>
    <t>Tax Year</t>
  </si>
  <si>
    <t>***</t>
  </si>
  <si>
    <t>Reassessment Year</t>
  </si>
  <si>
    <t>Mill Levy Revenue</t>
  </si>
  <si>
    <t>7.15% is what is in Amendment B to freeze Gallagher Rate</t>
  </si>
  <si>
    <t>Gallagher Rates on TMMD Valuations -Approximate  - EXAMPLE ONLY with all property being residential (there is a bit of commercial that makes your assessed value higher)</t>
  </si>
  <si>
    <r>
      <rPr>
        <b/>
        <sz val="10"/>
        <color rgb="FF000000"/>
        <rFont val="Arial"/>
        <family val="2"/>
      </rPr>
      <t xml:space="preserve">2021 </t>
    </r>
    <r>
      <rPr>
        <b/>
        <sz val="10"/>
        <color indexed="8"/>
        <rFont val="Arial"/>
        <family val="2"/>
      </rPr>
      <t>Budget Year</t>
    </r>
  </si>
  <si>
    <t>11/5/2021  Draft Budget (2022-2025 projections)</t>
  </si>
  <si>
    <t>Reassessment year so property values could go up or down.  Gallagher rate is now frozen at 7.15%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</si>
</sst>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&quot; &quot;&quot;$&quot;* #,##0&quot; &quot;;&quot; &quot;&quot;$&quot;* \(#,##0\);&quot; &quot;&quot;$&quot;* &quot;-&quot;??&quot; &quot;"/>
    <numFmt numFmtId="166" formatCode="&quot; &quot;* #,##0&quot; &quot;;&quot; &quot;* \(#,##0\);&quot; &quot;* &quot;-&quot;??&quot; &quot;"/>
    <numFmt numFmtId="167" formatCode="#,##0&quot; &quot;;\(#,##0\)"/>
    <numFmt numFmtId="168" formatCode="0.0%"/>
    <numFmt numFmtId="169" formatCode="&quot;$&quot;#,##0"/>
    <numFmt numFmtId="170" formatCode="0.000"/>
  </numFmts>
  <fonts count="8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color indexed="15"/>
      <name val="Arial"/>
      <family val="2"/>
    </font>
    <font>
      <sz val="10"/>
      <color indexed="15"/>
      <name val="Arial"/>
      <family val="2"/>
    </font>
    <font>
      <b/>
      <sz val="10"/>
      <color indexed="3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 style="medium">
        <color indexed="20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2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1" fillId="6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5" borderId="6" xfId="0" applyNumberFormat="1" applyFont="1" applyFill="1" applyBorder="1" applyAlignment="1">
      <alignment horizontal="center"/>
    </xf>
    <xf numFmtId="49" fontId="1" fillId="6" borderId="7" xfId="0" applyNumberFormat="1" applyFont="1" applyFill="1" applyBorder="1" applyAlignment="1">
      <alignment horizontal="center"/>
    </xf>
    <xf numFmtId="49" fontId="1" fillId="6" borderId="8" xfId="0" applyNumberFormat="1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49" fontId="1" fillId="5" borderId="10" xfId="0" applyNumberFormat="1" applyFont="1" applyFill="1" applyBorder="1" applyAlignment="1">
      <alignment horizontal="center"/>
    </xf>
    <xf numFmtId="49" fontId="1" fillId="6" borderId="11" xfId="0" applyNumberFormat="1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/>
    </xf>
    <xf numFmtId="49" fontId="0" fillId="10" borderId="14" xfId="0" applyNumberFormat="1" applyFont="1" applyFill="1" applyBorder="1" applyAlignment="1">
      <alignment horizontal="center"/>
    </xf>
    <xf numFmtId="49" fontId="0" fillId="10" borderId="15" xfId="0" applyNumberFormat="1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8" xfId="0" applyNumberFormat="1" applyFont="1" applyFill="1" applyBorder="1" applyAlignment="1">
      <alignment horizontal="center"/>
    </xf>
    <xf numFmtId="49" fontId="0" fillId="6" borderId="16" xfId="0" applyNumberFormat="1" applyFont="1" applyFill="1" applyBorder="1" applyAlignment="1">
      <alignment horizontal="center"/>
    </xf>
    <xf numFmtId="49" fontId="0" fillId="11" borderId="19" xfId="0" applyNumberFormat="1" applyFont="1" applyFill="1" applyBorder="1" applyAlignment="1">
      <alignment horizontal="center"/>
    </xf>
    <xf numFmtId="49" fontId="0" fillId="2" borderId="19" xfId="0" applyNumberFormat="1" applyFont="1" applyFill="1" applyBorder="1" applyAlignment="1">
      <alignment horizontal="center"/>
    </xf>
    <xf numFmtId="49" fontId="0" fillId="2" borderId="20" xfId="0" applyNumberFormat="1" applyFont="1" applyFill="1" applyBorder="1" applyAlignment="1">
      <alignment horizontal="center"/>
    </xf>
    <xf numFmtId="0" fontId="0" fillId="2" borderId="21" xfId="0" applyFont="1" applyFill="1" applyBorder="1" applyAlignment="1"/>
    <xf numFmtId="164" fontId="1" fillId="11" borderId="17" xfId="0" applyNumberFormat="1" applyFont="1" applyFill="1" applyBorder="1" applyAlignment="1">
      <alignment horizontal="center"/>
    </xf>
    <xf numFmtId="164" fontId="0" fillId="2" borderId="17" xfId="0" applyNumberFormat="1" applyFont="1" applyFill="1" applyBorder="1" applyAlignment="1">
      <alignment horizontal="center"/>
    </xf>
    <xf numFmtId="164" fontId="0" fillId="2" borderId="22" xfId="0" applyNumberFormat="1" applyFont="1" applyFill="1" applyBorder="1" applyAlignment="1">
      <alignment horizontal="center"/>
    </xf>
    <xf numFmtId="0" fontId="0" fillId="2" borderId="23" xfId="0" applyFont="1" applyFill="1" applyBorder="1" applyAlignment="1"/>
    <xf numFmtId="49" fontId="0" fillId="8" borderId="19" xfId="0" applyNumberFormat="1" applyFont="1" applyFill="1" applyBorder="1" applyAlignment="1">
      <alignment horizontal="center"/>
    </xf>
    <xf numFmtId="49" fontId="0" fillId="8" borderId="20" xfId="0" applyNumberFormat="1" applyFont="1" applyFill="1" applyBorder="1" applyAlignment="1">
      <alignment horizontal="center"/>
    </xf>
    <xf numFmtId="0" fontId="0" fillId="2" borderId="24" xfId="0" applyFont="1" applyFill="1" applyBorder="1" applyAlignment="1"/>
    <xf numFmtId="164" fontId="1" fillId="8" borderId="11" xfId="0" applyNumberFormat="1" applyFont="1" applyFill="1" applyBorder="1" applyAlignment="1">
      <alignment horizontal="center"/>
    </xf>
    <xf numFmtId="164" fontId="1" fillId="8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left"/>
    </xf>
    <xf numFmtId="3" fontId="1" fillId="2" borderId="14" xfId="0" applyNumberFormat="1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center"/>
    </xf>
    <xf numFmtId="49" fontId="0" fillId="10" borderId="16" xfId="0" applyNumberFormat="1" applyFont="1" applyFill="1" applyBorder="1" applyAlignment="1">
      <alignment horizontal="left"/>
    </xf>
    <xf numFmtId="3" fontId="0" fillId="2" borderId="7" xfId="0" applyNumberFormat="1" applyFont="1" applyFill="1" applyBorder="1" applyAlignment="1">
      <alignment horizontal="right"/>
    </xf>
    <xf numFmtId="3" fontId="0" fillId="12" borderId="7" xfId="0" applyNumberFormat="1" applyFont="1" applyFill="1" applyBorder="1" applyAlignment="1">
      <alignment horizontal="right"/>
    </xf>
    <xf numFmtId="3" fontId="0" fillId="2" borderId="8" xfId="0" applyNumberFormat="1" applyFont="1" applyFill="1" applyBorder="1" applyAlignment="1">
      <alignment horizontal="right"/>
    </xf>
    <xf numFmtId="3" fontId="0" fillId="12" borderId="8" xfId="0" applyNumberFormat="1" applyFont="1" applyFill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49" fontId="0" fillId="10" borderId="16" xfId="0" applyNumberFormat="1" applyFont="1" applyFill="1" applyBorder="1" applyAlignment="1"/>
    <xf numFmtId="3" fontId="0" fillId="2" borderId="11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49" fontId="1" fillId="6" borderId="16" xfId="0" applyNumberFormat="1" applyFont="1" applyFill="1" applyBorder="1" applyAlignment="1">
      <alignment horizontal="left"/>
    </xf>
    <xf numFmtId="166" fontId="1" fillId="6" borderId="25" xfId="0" applyNumberFormat="1" applyFont="1" applyFill="1" applyBorder="1" applyAlignment="1"/>
    <xf numFmtId="166" fontId="1" fillId="6" borderId="26" xfId="0" applyNumberFormat="1" applyFont="1" applyFill="1" applyBorder="1" applyAlignment="1"/>
    <xf numFmtId="49" fontId="1" fillId="2" borderId="16" xfId="0" applyNumberFormat="1" applyFont="1" applyFill="1" applyBorder="1" applyAlignment="1">
      <alignment horizontal="left"/>
    </xf>
    <xf numFmtId="49" fontId="0" fillId="2" borderId="16" xfId="0" applyNumberFormat="1" applyFont="1" applyFill="1" applyBorder="1" applyAlignment="1">
      <alignment horizontal="left"/>
    </xf>
    <xf numFmtId="49" fontId="0" fillId="13" borderId="16" xfId="0" applyNumberFormat="1" applyFont="1" applyFill="1" applyBorder="1" applyAlignment="1">
      <alignment horizontal="left"/>
    </xf>
    <xf numFmtId="3" fontId="0" fillId="14" borderId="7" xfId="0" applyNumberFormat="1" applyFont="1" applyFill="1" applyBorder="1" applyAlignment="1">
      <alignment horizontal="right"/>
    </xf>
    <xf numFmtId="49" fontId="1" fillId="11" borderId="27" xfId="0" applyNumberFormat="1" applyFont="1" applyFill="1" applyBorder="1" applyAlignment="1">
      <alignment horizontal="right"/>
    </xf>
    <xf numFmtId="167" fontId="1" fillId="11" borderId="14" xfId="0" applyNumberFormat="1" applyFont="1" applyFill="1" applyBorder="1" applyAlignment="1"/>
    <xf numFmtId="167" fontId="1" fillId="2" borderId="14" xfId="0" applyNumberFormat="1" applyFont="1" applyFill="1" applyBorder="1" applyAlignment="1"/>
    <xf numFmtId="167" fontId="1" fillId="2" borderId="15" xfId="0" applyNumberFormat="1" applyFont="1" applyFill="1" applyBorder="1" applyAlignment="1"/>
    <xf numFmtId="3" fontId="0" fillId="15" borderId="7" xfId="0" applyNumberFormat="1" applyFont="1" applyFill="1" applyBorder="1" applyAlignment="1">
      <alignment horizontal="right"/>
    </xf>
    <xf numFmtId="49" fontId="0" fillId="16" borderId="16" xfId="0" applyNumberFormat="1" applyFont="1" applyFill="1" applyBorder="1" applyAlignment="1">
      <alignment horizontal="left"/>
    </xf>
    <xf numFmtId="3" fontId="0" fillId="16" borderId="7" xfId="0" applyNumberFormat="1" applyFont="1" applyFill="1" applyBorder="1" applyAlignment="1">
      <alignment horizontal="right"/>
    </xf>
    <xf numFmtId="3" fontId="0" fillId="16" borderId="8" xfId="0" applyNumberFormat="1" applyFont="1" applyFill="1" applyBorder="1" applyAlignment="1">
      <alignment horizontal="right"/>
    </xf>
    <xf numFmtId="49" fontId="0" fillId="9" borderId="16" xfId="0" applyNumberFormat="1" applyFont="1" applyFill="1" applyBorder="1" applyAlignment="1">
      <alignment horizontal="left"/>
    </xf>
    <xf numFmtId="3" fontId="0" fillId="9" borderId="11" xfId="0" applyNumberFormat="1" applyFont="1" applyFill="1" applyBorder="1" applyAlignment="1">
      <alignment horizontal="right"/>
    </xf>
    <xf numFmtId="3" fontId="0" fillId="9" borderId="12" xfId="0" applyNumberFormat="1" applyFont="1" applyFill="1" applyBorder="1" applyAlignment="1">
      <alignment horizontal="right"/>
    </xf>
    <xf numFmtId="49" fontId="1" fillId="10" borderId="9" xfId="0" applyNumberFormat="1" applyFont="1" applyFill="1" applyBorder="1" applyAlignment="1">
      <alignment horizontal="right"/>
    </xf>
    <xf numFmtId="166" fontId="1" fillId="10" borderId="14" xfId="0" applyNumberFormat="1" applyFont="1" applyFill="1" applyBorder="1" applyAlignment="1"/>
    <xf numFmtId="166" fontId="1" fillId="10" borderId="15" xfId="0" applyNumberFormat="1" applyFont="1" applyFill="1" applyBorder="1" applyAlignment="1"/>
    <xf numFmtId="0" fontId="3" fillId="2" borderId="29" xfId="0" applyFont="1" applyFill="1" applyBorder="1" applyAlignment="1">
      <alignment horizontal="right"/>
    </xf>
    <xf numFmtId="166" fontId="1" fillId="2" borderId="11" xfId="0" applyNumberFormat="1" applyFont="1" applyFill="1" applyBorder="1" applyAlignment="1"/>
    <xf numFmtId="166" fontId="1" fillId="2" borderId="12" xfId="0" applyNumberFormat="1" applyFont="1" applyFill="1" applyBorder="1" applyAlignment="1"/>
    <xf numFmtId="49" fontId="1" fillId="6" borderId="29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right"/>
    </xf>
    <xf numFmtId="166" fontId="0" fillId="2" borderId="30" xfId="0" applyNumberFormat="1" applyFont="1" applyFill="1" applyBorder="1" applyAlignment="1"/>
    <xf numFmtId="166" fontId="0" fillId="2" borderId="31" xfId="0" applyNumberFormat="1" applyFont="1" applyFill="1" applyBorder="1" applyAlignment="1"/>
    <xf numFmtId="49" fontId="1" fillId="2" borderId="21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center"/>
    </xf>
    <xf numFmtId="3" fontId="1" fillId="2" borderId="3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left"/>
    </xf>
    <xf numFmtId="165" fontId="1" fillId="2" borderId="6" xfId="0" applyNumberFormat="1" applyFont="1" applyFill="1" applyBorder="1" applyAlignment="1"/>
    <xf numFmtId="165" fontId="1" fillId="2" borderId="32" xfId="0" applyNumberFormat="1" applyFont="1" applyFill="1" applyBorder="1" applyAlignment="1"/>
    <xf numFmtId="0" fontId="1" fillId="2" borderId="5" xfId="0" applyFont="1" applyFill="1" applyBorder="1" applyAlignment="1">
      <alignment horizontal="left"/>
    </xf>
    <xf numFmtId="3" fontId="1" fillId="2" borderId="28" xfId="0" applyNumberFormat="1" applyFont="1" applyFill="1" applyBorder="1" applyAlignment="1"/>
    <xf numFmtId="3" fontId="1" fillId="2" borderId="33" xfId="0" applyNumberFormat="1" applyFont="1" applyFill="1" applyBorder="1" applyAlignment="1"/>
    <xf numFmtId="49" fontId="1" fillId="12" borderId="34" xfId="0" applyNumberFormat="1" applyFont="1" applyFill="1" applyBorder="1" applyAlignment="1">
      <alignment horizontal="left"/>
    </xf>
    <xf numFmtId="3" fontId="1" fillId="2" borderId="35" xfId="0" applyNumberFormat="1" applyFont="1" applyFill="1" applyBorder="1" applyAlignment="1"/>
    <xf numFmtId="3" fontId="1" fillId="2" borderId="36" xfId="0" applyNumberFormat="1" applyFont="1" applyFill="1" applyBorder="1" applyAlignment="1"/>
    <xf numFmtId="49" fontId="1" fillId="10" borderId="37" xfId="0" applyNumberFormat="1" applyFont="1" applyFill="1" applyBorder="1" applyAlignment="1">
      <alignment horizontal="center"/>
    </xf>
    <xf numFmtId="3" fontId="0" fillId="2" borderId="38" xfId="0" applyNumberFormat="1" applyFont="1" applyFill="1" applyBorder="1" applyAlignment="1">
      <alignment horizontal="right"/>
    </xf>
    <xf numFmtId="49" fontId="0" fillId="6" borderId="29" xfId="0" applyNumberFormat="1" applyFont="1" applyFill="1" applyBorder="1" applyAlignment="1">
      <alignment horizontal="center"/>
    </xf>
    <xf numFmtId="3" fontId="0" fillId="6" borderId="25" xfId="0" applyNumberFormat="1" applyFont="1" applyFill="1" applyBorder="1" applyAlignment="1">
      <alignment horizontal="right"/>
    </xf>
    <xf numFmtId="3" fontId="0" fillId="6" borderId="26" xfId="0" applyNumberFormat="1" applyFont="1" applyFill="1" applyBorder="1" applyAlignment="1">
      <alignment horizontal="right"/>
    </xf>
    <xf numFmtId="49" fontId="3" fillId="6" borderId="40" xfId="0" applyNumberFormat="1" applyFont="1" applyFill="1" applyBorder="1" applyAlignment="1">
      <alignment horizontal="center"/>
    </xf>
    <xf numFmtId="3" fontId="3" fillId="6" borderId="41" xfId="0" applyNumberFormat="1" applyFont="1" applyFill="1" applyBorder="1" applyAlignment="1">
      <alignment horizontal="right"/>
    </xf>
    <xf numFmtId="167" fontId="3" fillId="6" borderId="41" xfId="0" applyNumberFormat="1" applyFont="1" applyFill="1" applyBorder="1" applyAlignment="1">
      <alignment horizontal="right"/>
    </xf>
    <xf numFmtId="167" fontId="3" fillId="6" borderId="42" xfId="0" applyNumberFormat="1" applyFont="1" applyFill="1" applyBorder="1" applyAlignment="1">
      <alignment horizontal="right"/>
    </xf>
    <xf numFmtId="49" fontId="1" fillId="2" borderId="37" xfId="0" applyNumberFormat="1" applyFont="1" applyFill="1" applyBorder="1" applyAlignment="1">
      <alignment horizontal="center"/>
    </xf>
    <xf numFmtId="167" fontId="3" fillId="2" borderId="38" xfId="0" applyNumberFormat="1" applyFont="1" applyFill="1" applyBorder="1" applyAlignment="1">
      <alignment horizontal="right"/>
    </xf>
    <xf numFmtId="167" fontId="3" fillId="2" borderId="39" xfId="0" applyNumberFormat="1" applyFont="1" applyFill="1" applyBorder="1" applyAlignment="1">
      <alignment horizontal="right"/>
    </xf>
    <xf numFmtId="49" fontId="1" fillId="17" borderId="29" xfId="0" applyNumberFormat="1" applyFont="1" applyFill="1" applyBorder="1" applyAlignment="1">
      <alignment horizontal="left"/>
    </xf>
    <xf numFmtId="3" fontId="1" fillId="2" borderId="25" xfId="0" applyNumberFormat="1" applyFont="1" applyFill="1" applyBorder="1" applyAlignment="1"/>
    <xf numFmtId="49" fontId="0" fillId="6" borderId="25" xfId="0" applyNumberFormat="1" applyFont="1" applyFill="1" applyBorder="1" applyAlignment="1"/>
    <xf numFmtId="168" fontId="0" fillId="2" borderId="25" xfId="0" applyNumberFormat="1" applyFont="1" applyFill="1" applyBorder="1" applyAlignment="1">
      <alignment horizontal="center"/>
    </xf>
    <xf numFmtId="168" fontId="2" fillId="6" borderId="25" xfId="0" applyNumberFormat="1" applyFont="1" applyFill="1" applyBorder="1" applyAlignment="1">
      <alignment horizontal="center"/>
    </xf>
    <xf numFmtId="168" fontId="4" fillId="18" borderId="25" xfId="0" applyNumberFormat="1" applyFont="1" applyFill="1" applyBorder="1" applyAlignment="1">
      <alignment horizontal="center"/>
    </xf>
    <xf numFmtId="49" fontId="1" fillId="3" borderId="25" xfId="0" applyNumberFormat="1" applyFont="1" applyFill="1" applyBorder="1" applyAlignment="1"/>
    <xf numFmtId="3" fontId="1" fillId="2" borderId="25" xfId="0" applyNumberFormat="1" applyFont="1" applyFill="1" applyBorder="1" applyAlignment="1">
      <alignment horizontal="center"/>
    </xf>
    <xf numFmtId="3" fontId="1" fillId="19" borderId="25" xfId="0" applyNumberFormat="1" applyFont="1" applyFill="1" applyBorder="1" applyAlignment="1">
      <alignment horizontal="center"/>
    </xf>
    <xf numFmtId="49" fontId="0" fillId="2" borderId="25" xfId="0" applyNumberFormat="1" applyFont="1" applyFill="1" applyBorder="1" applyAlignment="1"/>
    <xf numFmtId="3" fontId="0" fillId="0" borderId="7" xfId="0" applyNumberFormat="1" applyFont="1" applyFill="1" applyBorder="1" applyAlignment="1">
      <alignment horizontal="right"/>
    </xf>
    <xf numFmtId="3" fontId="0" fillId="20" borderId="25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" fillId="0" borderId="35" xfId="0" applyNumberFormat="1" applyFont="1" applyFill="1" applyBorder="1" applyAlignment="1"/>
    <xf numFmtId="49" fontId="0" fillId="0" borderId="16" xfId="0" applyNumberFormat="1" applyFont="1" applyFill="1" applyBorder="1" applyAlignment="1">
      <alignment horizontal="left"/>
    </xf>
    <xf numFmtId="3" fontId="0" fillId="0" borderId="8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3" fontId="0" fillId="21" borderId="7" xfId="0" applyNumberFormat="1" applyFont="1" applyFill="1" applyBorder="1" applyAlignment="1">
      <alignment horizontal="right"/>
    </xf>
    <xf numFmtId="49" fontId="0" fillId="22" borderId="16" xfId="0" applyNumberFormat="1" applyFont="1" applyFill="1" applyBorder="1" applyAlignment="1">
      <alignment horizontal="left"/>
    </xf>
    <xf numFmtId="3" fontId="0" fillId="21" borderId="11" xfId="0" applyNumberFormat="1" applyFont="1" applyFill="1" applyBorder="1" applyAlignment="1">
      <alignment horizontal="right"/>
    </xf>
    <xf numFmtId="49" fontId="0" fillId="23" borderId="16" xfId="0" applyNumberFormat="1" applyFont="1" applyFill="1" applyBorder="1" applyAlignment="1">
      <alignment horizontal="left"/>
    </xf>
    <xf numFmtId="3" fontId="0" fillId="23" borderId="7" xfId="0" applyNumberFormat="1" applyFont="1" applyFill="1" applyBorder="1" applyAlignment="1">
      <alignment horizontal="right"/>
    </xf>
    <xf numFmtId="3" fontId="0" fillId="23" borderId="8" xfId="0" applyNumberFormat="1" applyFont="1" applyFill="1" applyBorder="1" applyAlignment="1">
      <alignment horizontal="right"/>
    </xf>
    <xf numFmtId="0" fontId="0" fillId="23" borderId="0" xfId="0" applyNumberFormat="1" applyFont="1" applyFill="1" applyAlignment="1"/>
    <xf numFmtId="0" fontId="0" fillId="23" borderId="0" xfId="0" applyFont="1" applyFill="1" applyAlignment="1"/>
    <xf numFmtId="169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9" fontId="0" fillId="0" borderId="0" xfId="0" applyNumberFormat="1" applyFont="1" applyAlignment="1">
      <alignment wrapText="1"/>
    </xf>
    <xf numFmtId="10" fontId="0" fillId="0" borderId="0" xfId="0" applyNumberFormat="1" applyFont="1" applyAlignment="1"/>
    <xf numFmtId="10" fontId="0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wrapText="1"/>
    </xf>
    <xf numFmtId="170" fontId="0" fillId="0" borderId="0" xfId="0" applyNumberFormat="1" applyFont="1" applyAlignment="1">
      <alignment horizontal="center" wrapText="1"/>
    </xf>
    <xf numFmtId="0" fontId="5" fillId="21" borderId="0" xfId="0" applyFont="1" applyFill="1" applyAlignment="1">
      <alignment horizontal="center"/>
    </xf>
    <xf numFmtId="169" fontId="0" fillId="21" borderId="0" xfId="0" applyNumberFormat="1" applyFont="1" applyFill="1" applyAlignment="1"/>
    <xf numFmtId="10" fontId="0" fillId="24" borderId="0" xfId="0" applyNumberFormat="1" applyFont="1" applyFill="1" applyAlignment="1"/>
    <xf numFmtId="0" fontId="0" fillId="24" borderId="0" xfId="0" applyFont="1" applyFill="1" applyAlignment="1"/>
    <xf numFmtId="0" fontId="0" fillId="24" borderId="0" xfId="0" applyFont="1" applyFill="1" applyAlignment="1">
      <alignment horizontal="center"/>
    </xf>
    <xf numFmtId="169" fontId="0" fillId="24" borderId="0" xfId="0" applyNumberFormat="1" applyFont="1" applyFill="1" applyAlignment="1"/>
    <xf numFmtId="0" fontId="0" fillId="21" borderId="0" xfId="0" applyFont="1" applyFill="1" applyAlignment="1"/>
    <xf numFmtId="0" fontId="0" fillId="21" borderId="0" xfId="0" applyFont="1" applyFill="1" applyAlignment="1">
      <alignment horizontal="center"/>
    </xf>
    <xf numFmtId="10" fontId="0" fillId="21" borderId="0" xfId="0" applyNumberFormat="1" applyFont="1" applyFill="1" applyAlignment="1"/>
    <xf numFmtId="0" fontId="1" fillId="25" borderId="0" xfId="0" applyFont="1" applyFill="1" applyAlignment="1"/>
    <xf numFmtId="0" fontId="6" fillId="25" borderId="0" xfId="0" applyFont="1" applyFill="1" applyAlignment="1"/>
    <xf numFmtId="0" fontId="6" fillId="25" borderId="0" xfId="0" applyFont="1" applyFill="1" applyAlignment="1">
      <alignment horizontal="center"/>
    </xf>
    <xf numFmtId="10" fontId="6" fillId="25" borderId="0" xfId="0" applyNumberFormat="1" applyFont="1" applyFill="1" applyAlignment="1"/>
    <xf numFmtId="169" fontId="6" fillId="25" borderId="0" xfId="0" applyNumberFormat="1" applyFont="1" applyFill="1" applyAlignment="1"/>
    <xf numFmtId="0" fontId="0" fillId="26" borderId="0" xfId="0" applyFont="1" applyFill="1" applyAlignment="1"/>
    <xf numFmtId="0" fontId="0" fillId="26" borderId="0" xfId="0" applyFont="1" applyFill="1" applyAlignment="1">
      <alignment horizontal="center"/>
    </xf>
    <xf numFmtId="169" fontId="0" fillId="26" borderId="0" xfId="0" applyNumberFormat="1" applyFont="1" applyFill="1" applyAlignment="1"/>
    <xf numFmtId="10" fontId="0" fillId="26" borderId="0" xfId="0" applyNumberFormat="1" applyFont="1" applyFill="1" applyAlignment="1"/>
    <xf numFmtId="0" fontId="1" fillId="26" borderId="0" xfId="0" applyFont="1" applyFill="1" applyAlignment="1"/>
    <xf numFmtId="0" fontId="1" fillId="26" borderId="0" xfId="0" applyFont="1" applyFill="1" applyAlignment="1">
      <alignment horizontal="center"/>
    </xf>
    <xf numFmtId="10" fontId="0" fillId="0" borderId="0" xfId="0" applyNumberFormat="1" applyFont="1" applyFill="1" applyAlignment="1"/>
    <xf numFmtId="49" fontId="1" fillId="7" borderId="13" xfId="0" applyNumberFormat="1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CF305"/>
      <rgbColor rgb="FFFAFF62"/>
      <rgbColor rgb="FFFFD111"/>
      <rgbColor rgb="FFFFCC00"/>
      <rgbColor rgb="FFDD0806"/>
      <rgbColor rgb="FF84C5FF"/>
      <rgbColor rgb="FFC0C0C0"/>
      <rgbColor rgb="FF00ABEA"/>
      <rgbColor rgb="FF99CCFF"/>
      <rgbColor rgb="FF515151"/>
      <rgbColor rgb="FFFFFF99"/>
      <rgbColor rgb="FF99CC00"/>
      <rgbColor rgb="FFFFE6ED"/>
      <rgbColor rgb="FFFFD1AC"/>
      <rgbColor rgb="FFFCD5B4"/>
      <rgbColor rgb="FFFEFF28"/>
      <rgbColor rgb="FFCC99FF"/>
      <rgbColor rgb="FF1FB714"/>
      <rgbColor rgb="FFFF0000"/>
      <rgbColor rgb="FFFF2600"/>
      <rgbColor rgb="FFFFFE5E"/>
      <rgbColor rgb="FFFFFC6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62"/>
  <sheetViews>
    <sheetView topLeftCell="A31" workbookViewId="0">
      <selection activeCell="C32" sqref="C32"/>
    </sheetView>
  </sheetViews>
  <sheetFormatPr defaultColWidth="8.81640625" defaultRowHeight="12.5" x14ac:dyDescent="0.25"/>
  <cols>
    <col min="1" max="1" width="64.7265625" style="1" customWidth="1"/>
    <col min="2" max="3" width="14.26953125" style="1" customWidth="1"/>
    <col min="4" max="7" width="14.7265625" style="1" customWidth="1"/>
    <col min="8" max="245" width="8.81640625" style="1"/>
  </cols>
  <sheetData>
    <row r="1" spans="1:7" ht="14.65" customHeight="1" x14ac:dyDescent="0.3">
      <c r="A1" s="2" t="s">
        <v>0</v>
      </c>
      <c r="B1" s="3">
        <v>2018</v>
      </c>
      <c r="C1" s="4">
        <v>2019</v>
      </c>
      <c r="D1" s="5">
        <v>2020</v>
      </c>
      <c r="E1" s="6">
        <v>2021</v>
      </c>
      <c r="F1" s="6">
        <v>2022</v>
      </c>
      <c r="G1" s="7">
        <v>2023</v>
      </c>
    </row>
    <row r="2" spans="1:7" ht="13.75" customHeight="1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7" ht="13.75" customHeight="1" x14ac:dyDescent="0.3">
      <c r="A3" s="14" t="s">
        <v>5</v>
      </c>
      <c r="B3" s="15"/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7" ht="13.75" customHeight="1" x14ac:dyDescent="0.25">
      <c r="A4" s="162" t="s">
        <v>8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7" ht="13.75" customHeight="1" x14ac:dyDescent="0.3">
      <c r="A5" s="163"/>
      <c r="B5" s="22">
        <v>10</v>
      </c>
      <c r="C5" s="22">
        <v>6</v>
      </c>
      <c r="D5" s="22">
        <v>6</v>
      </c>
      <c r="E5" s="22">
        <v>6</v>
      </c>
      <c r="F5" s="22">
        <v>6</v>
      </c>
      <c r="G5" s="23">
        <v>6</v>
      </c>
    </row>
    <row r="6" spans="1:7" ht="13.75" customHeight="1" x14ac:dyDescent="0.25">
      <c r="A6" s="24" t="s">
        <v>63</v>
      </c>
      <c r="B6" s="25" t="s">
        <v>10</v>
      </c>
      <c r="C6" s="26"/>
      <c r="D6" s="26"/>
      <c r="E6" s="26"/>
      <c r="F6" s="26"/>
      <c r="G6" s="27"/>
    </row>
    <row r="7" spans="1:7" ht="13.75" customHeight="1" x14ac:dyDescent="0.3">
      <c r="A7" s="28"/>
      <c r="B7" s="29">
        <v>15</v>
      </c>
      <c r="C7" s="30"/>
      <c r="D7" s="30"/>
      <c r="E7" s="30"/>
      <c r="F7" s="30"/>
      <c r="G7" s="31"/>
    </row>
    <row r="8" spans="1:7" ht="13.75" customHeight="1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7" ht="13.75" customHeight="1" x14ac:dyDescent="0.3">
      <c r="A9" s="35"/>
      <c r="B9" s="36">
        <f t="shared" ref="B9:G9" si="0">B5+B7</f>
        <v>25</v>
      </c>
      <c r="C9" s="36">
        <f t="shared" si="0"/>
        <v>6</v>
      </c>
      <c r="D9" s="36">
        <f t="shared" si="0"/>
        <v>6</v>
      </c>
      <c r="E9" s="36">
        <f t="shared" si="0"/>
        <v>6</v>
      </c>
      <c r="F9" s="36">
        <f t="shared" si="0"/>
        <v>6</v>
      </c>
      <c r="G9" s="37">
        <f t="shared" si="0"/>
        <v>6</v>
      </c>
    </row>
    <row r="10" spans="1:7" ht="13.75" customHeight="1" x14ac:dyDescent="0.3">
      <c r="A10" s="38" t="s">
        <v>12</v>
      </c>
      <c r="B10" s="39"/>
      <c r="C10" s="39"/>
      <c r="D10" s="39"/>
      <c r="E10" s="39"/>
      <c r="F10" s="39"/>
      <c r="G10" s="40"/>
    </row>
    <row r="11" spans="1:7" ht="13.75" customHeight="1" x14ac:dyDescent="0.25">
      <c r="A11" s="41" t="s">
        <v>13</v>
      </c>
      <c r="B11" s="43">
        <f>B61*(B7*0.001)</f>
        <v>445596.55499999999</v>
      </c>
      <c r="C11" s="42"/>
      <c r="D11" s="42"/>
      <c r="E11" s="42"/>
      <c r="F11" s="42"/>
      <c r="G11" s="44"/>
    </row>
    <row r="12" spans="1:7" ht="13.75" customHeight="1" x14ac:dyDescent="0.25">
      <c r="A12" s="41" t="s">
        <v>14</v>
      </c>
      <c r="B12" s="43">
        <f t="shared" ref="B12:G12" si="1">B61*(B5*0.001)</f>
        <v>297064.37</v>
      </c>
      <c r="C12" s="43">
        <f t="shared" si="1"/>
        <v>178453.40400000001</v>
      </c>
      <c r="D12" s="43">
        <f t="shared" si="1"/>
        <v>178453.40400000001</v>
      </c>
      <c r="E12" s="43">
        <f t="shared" si="1"/>
        <v>178453.40400000001</v>
      </c>
      <c r="F12" s="43">
        <f t="shared" si="1"/>
        <v>178453.40400000001</v>
      </c>
      <c r="G12" s="45">
        <f t="shared" si="1"/>
        <v>178453.40400000001</v>
      </c>
    </row>
    <row r="13" spans="1:7" ht="13.75" customHeight="1" x14ac:dyDescent="0.25">
      <c r="A13" s="41" t="s">
        <v>15</v>
      </c>
      <c r="B13" s="46">
        <v>35000</v>
      </c>
      <c r="C13" s="42">
        <v>35000</v>
      </c>
      <c r="D13" s="42">
        <f>D61*(D9*0.001)*0.06</f>
        <v>10707.204240000001</v>
      </c>
      <c r="E13" s="42">
        <f>E61*(E9*0.001)*0.06</f>
        <v>10707.204240000001</v>
      </c>
      <c r="F13" s="42">
        <f>F61*(F9*0.001)*0.06</f>
        <v>10707.204240000001</v>
      </c>
      <c r="G13" s="44">
        <f>G61*(G9*0.001)*0.06</f>
        <v>10707.204240000001</v>
      </c>
    </row>
    <row r="14" spans="1:7" ht="13.75" customHeight="1" x14ac:dyDescent="0.25">
      <c r="A14" s="41" t="s">
        <v>16</v>
      </c>
      <c r="B14" s="46">
        <v>22500</v>
      </c>
      <c r="C14" s="42">
        <f>C38/2</f>
        <v>10000</v>
      </c>
      <c r="D14" s="42">
        <f>D38/2</f>
        <v>7500</v>
      </c>
      <c r="E14" s="42">
        <f>E38/2</f>
        <v>15000</v>
      </c>
      <c r="F14" s="42">
        <f>F38/2</f>
        <v>18000</v>
      </c>
      <c r="G14" s="44">
        <f>G38/2</f>
        <v>11000</v>
      </c>
    </row>
    <row r="15" spans="1:7" ht="13.75" customHeight="1" x14ac:dyDescent="0.25">
      <c r="A15" s="41" t="s">
        <v>17</v>
      </c>
      <c r="B15" s="46">
        <v>7500</v>
      </c>
      <c r="C15" s="42">
        <v>5000</v>
      </c>
      <c r="D15" s="42">
        <v>600</v>
      </c>
      <c r="E15" s="42">
        <v>600</v>
      </c>
      <c r="F15" s="42">
        <v>600</v>
      </c>
      <c r="G15" s="44">
        <v>600</v>
      </c>
    </row>
    <row r="16" spans="1:7" ht="13.75" customHeight="1" x14ac:dyDescent="0.25">
      <c r="A16" s="47" t="s">
        <v>18</v>
      </c>
      <c r="B16" s="48">
        <v>500</v>
      </c>
      <c r="C16" s="48">
        <v>500</v>
      </c>
      <c r="D16" s="48">
        <v>500</v>
      </c>
      <c r="E16" s="48">
        <v>500</v>
      </c>
      <c r="F16" s="48">
        <v>500</v>
      </c>
      <c r="G16" s="49">
        <v>500</v>
      </c>
    </row>
    <row r="17" spans="1:7" ht="13.75" customHeight="1" x14ac:dyDescent="0.3">
      <c r="A17" s="50" t="s">
        <v>19</v>
      </c>
      <c r="B17" s="51">
        <f t="shared" ref="B17:G17" si="2">SUM(B11:B16)</f>
        <v>808160.92500000005</v>
      </c>
      <c r="C17" s="51">
        <f t="shared" si="2"/>
        <v>228953.40400000001</v>
      </c>
      <c r="D17" s="51">
        <f t="shared" si="2"/>
        <v>197760.60824</v>
      </c>
      <c r="E17" s="51">
        <f t="shared" si="2"/>
        <v>205260.60824</v>
      </c>
      <c r="F17" s="51">
        <f t="shared" si="2"/>
        <v>208260.60824</v>
      </c>
      <c r="G17" s="52">
        <f t="shared" si="2"/>
        <v>201260.60824</v>
      </c>
    </row>
    <row r="18" spans="1:7" ht="13.75" customHeight="1" x14ac:dyDescent="0.3">
      <c r="A18" s="53" t="s">
        <v>20</v>
      </c>
      <c r="B18" s="39"/>
      <c r="C18" s="39"/>
      <c r="D18" s="39"/>
      <c r="E18" s="39"/>
      <c r="F18" s="39"/>
      <c r="G18" s="40"/>
    </row>
    <row r="19" spans="1:7" ht="13.75" customHeight="1" x14ac:dyDescent="0.25">
      <c r="A19" s="54" t="s">
        <v>21</v>
      </c>
      <c r="B19" s="42">
        <v>715000</v>
      </c>
      <c r="C19" s="42"/>
      <c r="D19" s="42"/>
      <c r="E19" s="42"/>
      <c r="F19" s="42"/>
      <c r="G19" s="44"/>
    </row>
    <row r="20" spans="1:7" ht="13.75" customHeight="1" x14ac:dyDescent="0.25">
      <c r="A20" s="55" t="s">
        <v>22</v>
      </c>
      <c r="B20" s="56">
        <v>5288</v>
      </c>
      <c r="C20" s="42"/>
      <c r="D20" s="42"/>
      <c r="E20" s="42"/>
      <c r="F20" s="42"/>
      <c r="G20" s="44"/>
    </row>
    <row r="21" spans="1:7" ht="13.75" customHeight="1" x14ac:dyDescent="0.25">
      <c r="A21" s="54" t="s">
        <v>23</v>
      </c>
      <c r="B21" s="42">
        <v>1000</v>
      </c>
      <c r="C21" s="42"/>
      <c r="D21" s="42"/>
      <c r="E21" s="42"/>
      <c r="F21" s="42"/>
      <c r="G21" s="44"/>
    </row>
    <row r="22" spans="1:7" ht="13.75" customHeight="1" x14ac:dyDescent="0.25">
      <c r="A22" s="54" t="s">
        <v>24</v>
      </c>
      <c r="B22" s="48">
        <f>B11*0.015</f>
        <v>6683.9483249999994</v>
      </c>
      <c r="C22" s="48"/>
      <c r="D22" s="48"/>
      <c r="E22" s="48"/>
      <c r="F22" s="48"/>
      <c r="G22" s="49"/>
    </row>
    <row r="23" spans="1:7" ht="13.75" customHeight="1" x14ac:dyDescent="0.3">
      <c r="A23" s="57" t="s">
        <v>25</v>
      </c>
      <c r="B23" s="58">
        <f t="shared" ref="B23" si="3">SUM(B19:B22)</f>
        <v>727971.948325</v>
      </c>
      <c r="C23" s="59"/>
      <c r="D23" s="59"/>
      <c r="E23" s="59"/>
      <c r="F23" s="59"/>
      <c r="G23" s="60"/>
    </row>
    <row r="24" spans="1:7" ht="13.75" customHeight="1" x14ac:dyDescent="0.25">
      <c r="A24" s="54" t="s">
        <v>26</v>
      </c>
      <c r="B24" s="42">
        <v>26200</v>
      </c>
      <c r="C24" s="42">
        <v>26200</v>
      </c>
      <c r="D24" s="42">
        <f t="shared" ref="D24:G25" si="4">C24*(1+D$62)</f>
        <v>26724</v>
      </c>
      <c r="E24" s="42">
        <f t="shared" si="4"/>
        <v>27258.48</v>
      </c>
      <c r="F24" s="42">
        <f t="shared" si="4"/>
        <v>27803.649600000001</v>
      </c>
      <c r="G24" s="44">
        <f t="shared" si="4"/>
        <v>28359.722592000002</v>
      </c>
    </row>
    <row r="25" spans="1:7" ht="13.75" customHeight="1" x14ac:dyDescent="0.25">
      <c r="A25" s="54" t="s">
        <v>27</v>
      </c>
      <c r="B25" s="42">
        <v>5000</v>
      </c>
      <c r="C25" s="42">
        <v>5000</v>
      </c>
      <c r="D25" s="42">
        <f t="shared" si="4"/>
        <v>5100</v>
      </c>
      <c r="E25" s="42">
        <f t="shared" si="4"/>
        <v>5202</v>
      </c>
      <c r="F25" s="42">
        <f t="shared" si="4"/>
        <v>5306.04</v>
      </c>
      <c r="G25" s="44">
        <f t="shared" si="4"/>
        <v>5412.1607999999997</v>
      </c>
    </row>
    <row r="26" spans="1:7" ht="13.75" customHeight="1" x14ac:dyDescent="0.25">
      <c r="A26" s="54" t="s">
        <v>28</v>
      </c>
      <c r="B26" s="42">
        <v>10000</v>
      </c>
      <c r="C26" s="42">
        <v>10000</v>
      </c>
      <c r="D26" s="42">
        <v>0</v>
      </c>
      <c r="E26" s="42">
        <v>0</v>
      </c>
      <c r="F26" s="42">
        <f>E26*(1+F$62)</f>
        <v>0</v>
      </c>
      <c r="G26" s="44">
        <f>F26*(1+G$62)</f>
        <v>0</v>
      </c>
    </row>
    <row r="27" spans="1:7" ht="13.75" customHeight="1" x14ac:dyDescent="0.25">
      <c r="A27" s="54" t="s">
        <v>29</v>
      </c>
      <c r="B27" s="42">
        <v>5000</v>
      </c>
      <c r="C27" s="42">
        <v>5000</v>
      </c>
      <c r="D27" s="42">
        <v>5000</v>
      </c>
      <c r="E27" s="42">
        <v>5000</v>
      </c>
      <c r="F27" s="42">
        <v>5000</v>
      </c>
      <c r="G27" s="44">
        <v>5000</v>
      </c>
    </row>
    <row r="28" spans="1:7" ht="13.75" customHeight="1" x14ac:dyDescent="0.25">
      <c r="A28" s="54" t="s">
        <v>30</v>
      </c>
      <c r="B28" s="61">
        <v>1890</v>
      </c>
      <c r="C28" s="42">
        <v>0</v>
      </c>
      <c r="D28" s="42">
        <v>10000</v>
      </c>
      <c r="E28" s="42"/>
      <c r="F28" s="42">
        <v>10000</v>
      </c>
      <c r="G28" s="44">
        <v>0</v>
      </c>
    </row>
    <row r="29" spans="1:7" ht="13.75" customHeight="1" x14ac:dyDescent="0.25">
      <c r="A29" s="54" t="s">
        <v>31</v>
      </c>
      <c r="B29" s="42">
        <v>5100</v>
      </c>
      <c r="C29" s="42">
        <v>5100</v>
      </c>
      <c r="D29" s="42">
        <f>C29*(1+D$62)</f>
        <v>5202</v>
      </c>
      <c r="E29" s="42">
        <f>D29*(1+E$62)</f>
        <v>5306.04</v>
      </c>
      <c r="F29" s="42">
        <f>E29*(1+F$62)</f>
        <v>5412.1607999999997</v>
      </c>
      <c r="G29" s="44">
        <f>F29*(1+G$62)</f>
        <v>5520.4040159999995</v>
      </c>
    </row>
    <row r="30" spans="1:7" ht="13.75" customHeight="1" x14ac:dyDescent="0.25">
      <c r="A30" s="54" t="s">
        <v>32</v>
      </c>
      <c r="B30" s="42">
        <v>10000</v>
      </c>
      <c r="C30" s="42">
        <v>10000</v>
      </c>
      <c r="D30" s="42">
        <v>10000</v>
      </c>
      <c r="E30" s="42">
        <v>10000</v>
      </c>
      <c r="F30" s="42">
        <v>10000</v>
      </c>
      <c r="G30" s="44">
        <v>10000</v>
      </c>
    </row>
    <row r="31" spans="1:7" ht="13.75" customHeight="1" x14ac:dyDescent="0.25">
      <c r="A31" s="54" t="s">
        <v>33</v>
      </c>
      <c r="B31" s="42">
        <v>250</v>
      </c>
      <c r="C31" s="4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7" ht="13.75" customHeight="1" x14ac:dyDescent="0.25">
      <c r="A32" s="54" t="s">
        <v>34</v>
      </c>
      <c r="B32" s="42">
        <v>3500</v>
      </c>
      <c r="C32" s="42">
        <v>3500</v>
      </c>
      <c r="D32" s="42">
        <f t="shared" si="5"/>
        <v>3570</v>
      </c>
      <c r="E32" s="42">
        <f t="shared" si="5"/>
        <v>3641.4</v>
      </c>
      <c r="F32" s="42">
        <f t="shared" si="5"/>
        <v>3714.2280000000001</v>
      </c>
      <c r="G32" s="44">
        <f t="shared" si="5"/>
        <v>3788.5125600000001</v>
      </c>
    </row>
    <row r="33" spans="1:7" ht="13.75" customHeight="1" x14ac:dyDescent="0.25">
      <c r="A33" s="54" t="s">
        <v>35</v>
      </c>
      <c r="B33" s="42">
        <v>560</v>
      </c>
      <c r="C33" s="42">
        <v>560</v>
      </c>
      <c r="D33" s="42">
        <f t="shared" si="5"/>
        <v>571.20000000000005</v>
      </c>
      <c r="E33" s="42">
        <f t="shared" si="5"/>
        <v>582.62400000000002</v>
      </c>
      <c r="F33" s="42">
        <f t="shared" si="5"/>
        <v>594.27647999999999</v>
      </c>
      <c r="G33" s="44">
        <f t="shared" si="5"/>
        <v>606.16200960000003</v>
      </c>
    </row>
    <row r="34" spans="1:7" ht="13.75" customHeight="1" x14ac:dyDescent="0.25">
      <c r="A34" s="54" t="s">
        <v>36</v>
      </c>
      <c r="B34" s="42">
        <f t="shared" ref="B34:G34" si="6">B12*0.015</f>
        <v>4455.9655499999999</v>
      </c>
      <c r="C34" s="42">
        <f t="shared" si="6"/>
        <v>2676.8010600000002</v>
      </c>
      <c r="D34" s="42">
        <f t="shared" si="6"/>
        <v>2676.8010600000002</v>
      </c>
      <c r="E34" s="42">
        <f t="shared" si="6"/>
        <v>2676.8010600000002</v>
      </c>
      <c r="F34" s="42">
        <f t="shared" si="6"/>
        <v>2676.8010600000002</v>
      </c>
      <c r="G34" s="44">
        <f t="shared" si="6"/>
        <v>2676.8010600000002</v>
      </c>
    </row>
    <row r="35" spans="1:7" ht="13.75" customHeight="1" x14ac:dyDescent="0.25">
      <c r="A35" s="54" t="s">
        <v>37</v>
      </c>
      <c r="B35" s="42">
        <v>1500</v>
      </c>
      <c r="C35" s="42">
        <v>1500</v>
      </c>
      <c r="D35" s="42">
        <f t="shared" ref="D35:G37" si="7">C35*(1+D$62)</f>
        <v>1530</v>
      </c>
      <c r="E35" s="42">
        <f t="shared" si="7"/>
        <v>1560.6000000000001</v>
      </c>
      <c r="F35" s="42">
        <f t="shared" si="7"/>
        <v>1591.8120000000001</v>
      </c>
      <c r="G35" s="44">
        <f t="shared" si="7"/>
        <v>1623.6482400000002</v>
      </c>
    </row>
    <row r="36" spans="1:7" ht="13.75" customHeight="1" x14ac:dyDescent="0.25">
      <c r="A36" s="54" t="s">
        <v>38</v>
      </c>
      <c r="B36" s="42">
        <v>12000</v>
      </c>
      <c r="C36" s="42">
        <v>20000</v>
      </c>
      <c r="D36" s="42">
        <f t="shared" si="7"/>
        <v>20400</v>
      </c>
      <c r="E36" s="42">
        <f t="shared" si="7"/>
        <v>20808</v>
      </c>
      <c r="F36" s="42">
        <f t="shared" si="7"/>
        <v>21224.16</v>
      </c>
      <c r="G36" s="44">
        <f t="shared" si="7"/>
        <v>21648.643199999999</v>
      </c>
    </row>
    <row r="37" spans="1:7" ht="13.75" customHeight="1" x14ac:dyDescent="0.25">
      <c r="A37" s="54" t="s">
        <v>39</v>
      </c>
      <c r="B37" s="42">
        <v>5000</v>
      </c>
      <c r="C37" s="42">
        <v>5000</v>
      </c>
      <c r="D37" s="42">
        <f t="shared" si="7"/>
        <v>5100</v>
      </c>
      <c r="E37" s="42">
        <f t="shared" si="7"/>
        <v>5202</v>
      </c>
      <c r="F37" s="42">
        <f t="shared" si="7"/>
        <v>5306.04</v>
      </c>
      <c r="G37" s="44">
        <f t="shared" si="7"/>
        <v>5412.1607999999997</v>
      </c>
    </row>
    <row r="38" spans="1:7" ht="13.75" customHeight="1" x14ac:dyDescent="0.25">
      <c r="A38" s="62" t="s">
        <v>40</v>
      </c>
      <c r="B38" s="42">
        <v>45000</v>
      </c>
      <c r="C38" s="63">
        <v>20000</v>
      </c>
      <c r="D38" s="63">
        <v>15000</v>
      </c>
      <c r="E38" s="63">
        <v>30000</v>
      </c>
      <c r="F38" s="63">
        <v>36000</v>
      </c>
      <c r="G38" s="64">
        <v>22000</v>
      </c>
    </row>
    <row r="39" spans="1:7" ht="13.75" customHeight="1" x14ac:dyDescent="0.25">
      <c r="A39" s="54" t="s">
        <v>41</v>
      </c>
      <c r="B39" s="42">
        <v>7000</v>
      </c>
      <c r="C39" s="42">
        <v>1500</v>
      </c>
      <c r="D39" s="42">
        <f>C39*(1+D$62)</f>
        <v>1530</v>
      </c>
      <c r="E39" s="42">
        <f>D39*(1+E$62)</f>
        <v>1560.6000000000001</v>
      </c>
      <c r="F39" s="42">
        <f>E39*(1+F$62)</f>
        <v>1591.8120000000001</v>
      </c>
      <c r="G39" s="44">
        <f>F39*(1+G$62)</f>
        <v>1623.6482400000002</v>
      </c>
    </row>
    <row r="40" spans="1:7" ht="13.75" customHeight="1" x14ac:dyDescent="0.25">
      <c r="A40" s="54" t="s">
        <v>42</v>
      </c>
      <c r="B40" s="42"/>
      <c r="C40" s="42"/>
      <c r="D40" s="42"/>
      <c r="E40" s="42"/>
      <c r="F40" s="42"/>
      <c r="G40" s="44"/>
    </row>
    <row r="41" spans="1:7" ht="13.75" customHeight="1" x14ac:dyDescent="0.25">
      <c r="A41" s="54" t="s">
        <v>43</v>
      </c>
      <c r="B41" s="42">
        <v>40000</v>
      </c>
      <c r="C41" s="42">
        <v>45000</v>
      </c>
      <c r="D41" s="42">
        <v>45000</v>
      </c>
      <c r="E41" s="42">
        <v>45000</v>
      </c>
      <c r="F41" s="42">
        <v>45000</v>
      </c>
      <c r="G41" s="44">
        <v>45000</v>
      </c>
    </row>
    <row r="42" spans="1:7" ht="13.75" customHeight="1" x14ac:dyDescent="0.25">
      <c r="A42" s="54" t="s">
        <v>44</v>
      </c>
      <c r="B42" s="42">
        <v>1400</v>
      </c>
      <c r="C42" s="42">
        <v>1400</v>
      </c>
      <c r="D42" s="42">
        <f>C42*(1+D62)</f>
        <v>1428</v>
      </c>
      <c r="E42" s="42">
        <f>D42*(1+E62)</f>
        <v>1456.56</v>
      </c>
      <c r="F42" s="42">
        <f>E42*(1+F62)</f>
        <v>1485.6912</v>
      </c>
      <c r="G42" s="44">
        <f>F42*(1+G62)</f>
        <v>1515.4050239999999</v>
      </c>
    </row>
    <row r="43" spans="1:7" ht="13.75" customHeight="1" x14ac:dyDescent="0.25">
      <c r="A43" s="54" t="s">
        <v>45</v>
      </c>
      <c r="B43" s="42">
        <v>1500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7" ht="13.75" customHeight="1" x14ac:dyDescent="0.25">
      <c r="A44" s="54" t="s">
        <v>46</v>
      </c>
      <c r="B44" s="42">
        <v>10000</v>
      </c>
      <c r="C44" s="42">
        <v>10000</v>
      </c>
      <c r="D44" s="42">
        <f>C44*(1+D62)</f>
        <v>10200</v>
      </c>
      <c r="E44" s="42">
        <f>D44*(1+E62)</f>
        <v>10404</v>
      </c>
      <c r="F44" s="42">
        <f>E44*(1+F62)</f>
        <v>10612.08</v>
      </c>
      <c r="G44" s="44">
        <f>F44*(1+G62)</f>
        <v>10824.321599999999</v>
      </c>
    </row>
    <row r="45" spans="1:7" ht="13.75" customHeight="1" x14ac:dyDescent="0.25">
      <c r="A45" s="54" t="s">
        <v>47</v>
      </c>
      <c r="B45" s="42">
        <v>100</v>
      </c>
      <c r="C45" s="42">
        <v>100</v>
      </c>
      <c r="D45" s="42">
        <f>C45*(1+D62)</f>
        <v>102</v>
      </c>
      <c r="E45" s="42">
        <f>D45*(1+E62)</f>
        <v>104.04</v>
      </c>
      <c r="F45" s="42">
        <f>E45*(1+F62)</f>
        <v>106.1208</v>
      </c>
      <c r="G45" s="44">
        <f>F45*(1+G62)</f>
        <v>108.243216</v>
      </c>
    </row>
    <row r="46" spans="1:7" ht="14.15" customHeight="1" x14ac:dyDescent="0.25">
      <c r="A46" s="65" t="s">
        <v>48</v>
      </c>
      <c r="B46" s="66">
        <v>10000</v>
      </c>
      <c r="C46" s="66">
        <f>B46*(1+C$62)</f>
        <v>10200</v>
      </c>
      <c r="D46" s="66">
        <f>C46*(1+D$62)</f>
        <v>10404</v>
      </c>
      <c r="E46" s="66">
        <f>D46*(1+E$62)</f>
        <v>10612.08</v>
      </c>
      <c r="F46" s="66">
        <f>E46*(1+F$62)</f>
        <v>10824.321599999999</v>
      </c>
      <c r="G46" s="67">
        <f>F46*(1+G$62)</f>
        <v>11040.808031999999</v>
      </c>
    </row>
    <row r="47" spans="1:7" ht="17.25" customHeight="1" x14ac:dyDescent="0.3">
      <c r="A47" s="68" t="s">
        <v>49</v>
      </c>
      <c r="B47" s="69">
        <f t="shared" ref="B47:G47" si="8">SUM(B24:B46)</f>
        <v>205455.96554999999</v>
      </c>
      <c r="C47" s="69">
        <f t="shared" si="8"/>
        <v>184486.80106</v>
      </c>
      <c r="D47" s="69">
        <f t="shared" si="8"/>
        <v>181323.00105999998</v>
      </c>
      <c r="E47" s="69">
        <f t="shared" si="8"/>
        <v>188195.92506000001</v>
      </c>
      <c r="F47" s="69">
        <f t="shared" si="8"/>
        <v>206106.30753999998</v>
      </c>
      <c r="G47" s="70">
        <f t="shared" si="8"/>
        <v>184054.8976696</v>
      </c>
    </row>
    <row r="48" spans="1:7" ht="13.75" customHeight="1" x14ac:dyDescent="0.3">
      <c r="A48" s="71"/>
      <c r="B48" s="72"/>
      <c r="C48" s="72"/>
      <c r="D48" s="72"/>
      <c r="E48" s="72"/>
      <c r="F48" s="72"/>
      <c r="G48" s="73"/>
    </row>
    <row r="49" spans="1:7" ht="13.75" customHeight="1" x14ac:dyDescent="0.3">
      <c r="A49" s="74" t="s">
        <v>50</v>
      </c>
      <c r="B49" s="51">
        <f t="shared" ref="B49:G49" si="9">B23+B47</f>
        <v>933427.91387499997</v>
      </c>
      <c r="C49" s="51">
        <f t="shared" si="9"/>
        <v>184486.80106</v>
      </c>
      <c r="D49" s="51">
        <f t="shared" si="9"/>
        <v>181323.00105999998</v>
      </c>
      <c r="E49" s="51">
        <f t="shared" si="9"/>
        <v>188195.92506000001</v>
      </c>
      <c r="F49" s="51">
        <f t="shared" si="9"/>
        <v>206106.30753999998</v>
      </c>
      <c r="G49" s="52">
        <f t="shared" si="9"/>
        <v>184054.8976696</v>
      </c>
    </row>
    <row r="50" spans="1:7" ht="13.75" customHeight="1" x14ac:dyDescent="0.3">
      <c r="A50" s="75"/>
      <c r="B50" s="76"/>
      <c r="C50" s="76"/>
      <c r="D50" s="76"/>
      <c r="E50" s="76"/>
      <c r="F50" s="76"/>
      <c r="G50" s="77"/>
    </row>
    <row r="51" spans="1:7" ht="13.75" customHeight="1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.75" customHeight="1" x14ac:dyDescent="0.3">
      <c r="A52" s="81" t="s">
        <v>52</v>
      </c>
      <c r="B52" s="82">
        <f t="shared" ref="B52:G52" si="10">SUM(B17-B49)</f>
        <v>-125266.98887499992</v>
      </c>
      <c r="C52" s="82">
        <f t="shared" si="10"/>
        <v>44466.602940000012</v>
      </c>
      <c r="D52" s="82">
        <f t="shared" si="10"/>
        <v>16437.607180000021</v>
      </c>
      <c r="E52" s="82">
        <f t="shared" si="10"/>
        <v>17064.683179999993</v>
      </c>
      <c r="F52" s="82">
        <f t="shared" si="10"/>
        <v>2154.3007000000216</v>
      </c>
      <c r="G52" s="83">
        <f t="shared" si="10"/>
        <v>17205.710570399999</v>
      </c>
    </row>
    <row r="53" spans="1:7" ht="13.75" customHeight="1" x14ac:dyDescent="0.3">
      <c r="A53" s="84"/>
      <c r="B53" s="85"/>
      <c r="C53" s="85"/>
      <c r="D53" s="85"/>
      <c r="E53" s="85"/>
      <c r="F53" s="85"/>
      <c r="G53" s="86"/>
    </row>
    <row r="54" spans="1:7" ht="14.65" customHeight="1" thickBot="1" x14ac:dyDescent="0.35">
      <c r="A54" s="87" t="s">
        <v>60</v>
      </c>
      <c r="B54" s="88">
        <v>1272451</v>
      </c>
      <c r="C54" s="88">
        <f>+B59</f>
        <v>1147184.0111250002</v>
      </c>
      <c r="D54" s="88">
        <f>+C59</f>
        <v>891650.61406500032</v>
      </c>
      <c r="E54" s="88">
        <f>+D59</f>
        <v>908088.22124500037</v>
      </c>
      <c r="F54" s="88">
        <f>+E59</f>
        <v>925152.90442500031</v>
      </c>
      <c r="G54" s="89">
        <f>+F59</f>
        <v>927307.20512500033</v>
      </c>
    </row>
    <row r="55" spans="1:7" ht="12.75" customHeight="1" x14ac:dyDescent="0.3">
      <c r="A55" s="90" t="s">
        <v>53</v>
      </c>
      <c r="B55" s="91">
        <v>360000</v>
      </c>
      <c r="C55" s="91">
        <f>+B55+B56</f>
        <v>425000</v>
      </c>
      <c r="D55" s="91">
        <f>+C55+C56+C57</f>
        <v>150000</v>
      </c>
      <c r="E55" s="91">
        <f t="shared" ref="E55:G55" si="11">+D55+D56</f>
        <v>155000</v>
      </c>
      <c r="F55" s="91">
        <f t="shared" si="11"/>
        <v>160000</v>
      </c>
      <c r="G55" s="91">
        <f t="shared" si="11"/>
        <v>165000</v>
      </c>
    </row>
    <row r="56" spans="1:7" ht="12.75" customHeight="1" x14ac:dyDescent="0.25">
      <c r="A56" s="92" t="s">
        <v>54</v>
      </c>
      <c r="B56" s="93">
        <v>65000</v>
      </c>
      <c r="C56" s="93">
        <v>25000</v>
      </c>
      <c r="D56" s="93">
        <v>5000</v>
      </c>
      <c r="E56" s="93">
        <v>5000</v>
      </c>
      <c r="F56" s="93">
        <v>5000</v>
      </c>
      <c r="G56" s="94">
        <v>5000</v>
      </c>
    </row>
    <row r="57" spans="1:7" ht="12.75" customHeight="1" thickBot="1" x14ac:dyDescent="0.3">
      <c r="A57" s="95" t="s">
        <v>55</v>
      </c>
      <c r="B57" s="96"/>
      <c r="C57" s="97">
        <v>-300000</v>
      </c>
      <c r="D57" s="97"/>
      <c r="E57" s="96"/>
      <c r="F57" s="97"/>
      <c r="G57" s="98"/>
    </row>
    <row r="58" spans="1:7" ht="12.75" customHeight="1" x14ac:dyDescent="0.3">
      <c r="A58" s="99" t="s">
        <v>56</v>
      </c>
      <c r="B58" s="100">
        <v>-10000</v>
      </c>
      <c r="C58" s="100">
        <v>-11000</v>
      </c>
      <c r="D58" s="100">
        <v>-11000</v>
      </c>
      <c r="E58" s="100">
        <v>-11000</v>
      </c>
      <c r="F58" s="100">
        <v>-11000</v>
      </c>
      <c r="G58" s="101">
        <v>-11000</v>
      </c>
    </row>
    <row r="59" spans="1:7" ht="14.15" customHeight="1" x14ac:dyDescent="0.3">
      <c r="A59" s="102" t="s">
        <v>61</v>
      </c>
      <c r="B59" s="103">
        <f>B54+B52</f>
        <v>1147184.0111250002</v>
      </c>
      <c r="C59" s="103">
        <f>C54+C52+C57</f>
        <v>891650.61406500032</v>
      </c>
      <c r="D59" s="103">
        <f t="shared" ref="D59:G59" si="12">D54+D52+D57</f>
        <v>908088.22124500037</v>
      </c>
      <c r="E59" s="103">
        <f t="shared" si="12"/>
        <v>925152.90442500031</v>
      </c>
      <c r="F59" s="103">
        <f t="shared" si="12"/>
        <v>927307.20512500033</v>
      </c>
      <c r="G59" s="103">
        <f t="shared" si="12"/>
        <v>944512.91569540033</v>
      </c>
    </row>
    <row r="60" spans="1:7" ht="13.75" customHeight="1" x14ac:dyDescent="0.3">
      <c r="A60" s="104" t="s">
        <v>57</v>
      </c>
      <c r="B60" s="106">
        <v>8.3699999999999997E-2</v>
      </c>
      <c r="C60" s="107">
        <f>C61/B61-1</f>
        <v>1.205025025384332E-3</v>
      </c>
      <c r="D60" s="106">
        <v>0</v>
      </c>
      <c r="E60" s="105">
        <v>0</v>
      </c>
      <c r="F60" s="106">
        <v>0</v>
      </c>
      <c r="G60" s="105">
        <v>0</v>
      </c>
    </row>
    <row r="61" spans="1:7" ht="13.75" customHeight="1" x14ac:dyDescent="0.3">
      <c r="A61" s="108" t="s">
        <v>58</v>
      </c>
      <c r="B61" s="109">
        <v>29706437</v>
      </c>
      <c r="C61" s="110">
        <v>29742234</v>
      </c>
      <c r="D61" s="109">
        <f>C61*(1+D60)</f>
        <v>29742234</v>
      </c>
      <c r="E61" s="109">
        <f>D61*(1+E60)</f>
        <v>29742234</v>
      </c>
      <c r="F61" s="109">
        <f>E61*(1+F60)</f>
        <v>29742234</v>
      </c>
      <c r="G61" s="109">
        <f>F61*(1+G60)</f>
        <v>29742234</v>
      </c>
    </row>
    <row r="62" spans="1:7" ht="13.75" customHeight="1" x14ac:dyDescent="0.25">
      <c r="A62" s="111" t="s">
        <v>59</v>
      </c>
      <c r="B62" s="105">
        <v>0.02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</sheetData>
  <mergeCells count="1">
    <mergeCell ref="A4:A5"/>
  </mergeCells>
  <conditionalFormatting sqref="C57:D57 F57:G57 B58:G58">
    <cfRule type="cellIs" dxfId="5" priority="1" stopIfTrue="1" operator="lessThan">
      <formula>0</formula>
    </cfRule>
  </conditionalFormatting>
  <printOptions horizontalCentered="1"/>
  <pageMargins left="0.25" right="0.25" top="0.75" bottom="0.75" header="0.3" footer="0.3"/>
  <pageSetup scale="61" orientation="landscape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BBF8-A8ED-4F0E-8795-F30295ED5DD7}">
  <dimension ref="A1:G62"/>
  <sheetViews>
    <sheetView tabSelected="1" workbookViewId="0">
      <selection activeCell="A8" sqref="A8"/>
    </sheetView>
  </sheetViews>
  <sheetFormatPr defaultRowHeight="12.5" x14ac:dyDescent="0.25"/>
  <cols>
    <col min="1" max="1" width="69.54296875" bestFit="1" customWidth="1"/>
    <col min="2" max="7" width="12.7265625" bestFit="1" customWidth="1"/>
  </cols>
  <sheetData>
    <row r="1" spans="1:7" ht="13" x14ac:dyDescent="0.3">
      <c r="A1" s="2" t="s">
        <v>0</v>
      </c>
      <c r="B1" s="3">
        <v>2020</v>
      </c>
      <c r="C1" s="4">
        <v>2021</v>
      </c>
      <c r="D1" s="5">
        <v>2022</v>
      </c>
      <c r="E1" s="6">
        <v>2023</v>
      </c>
      <c r="F1" s="6">
        <v>2024</v>
      </c>
      <c r="G1" s="7">
        <v>2025</v>
      </c>
    </row>
    <row r="2" spans="1:7" ht="13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7" ht="13" x14ac:dyDescent="0.3">
      <c r="A3" s="14" t="s">
        <v>83</v>
      </c>
      <c r="B3" s="15" t="s">
        <v>65</v>
      </c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7" x14ac:dyDescent="0.25">
      <c r="A4" s="162" t="s">
        <v>72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7" ht="13" x14ac:dyDescent="0.3">
      <c r="A5" s="163"/>
      <c r="B5" s="22">
        <v>3</v>
      </c>
      <c r="C5" s="22">
        <v>2</v>
      </c>
      <c r="D5" s="22">
        <v>2</v>
      </c>
      <c r="E5" s="22">
        <v>2</v>
      </c>
      <c r="F5" s="22">
        <v>2</v>
      </c>
      <c r="G5" s="23">
        <v>2</v>
      </c>
    </row>
    <row r="6" spans="1:7" x14ac:dyDescent="0.25">
      <c r="A6" s="24" t="s">
        <v>69</v>
      </c>
      <c r="B6" s="25"/>
      <c r="C6" s="26"/>
      <c r="D6" s="26"/>
      <c r="E6" s="26"/>
      <c r="F6" s="26"/>
      <c r="G6" s="27"/>
    </row>
    <row r="7" spans="1:7" ht="13" x14ac:dyDescent="0.3">
      <c r="A7" s="28"/>
      <c r="B7" s="29"/>
      <c r="C7" s="30"/>
      <c r="D7" s="30"/>
      <c r="E7" s="30"/>
      <c r="F7" s="30"/>
      <c r="G7" s="31"/>
    </row>
    <row r="8" spans="1:7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7" ht="13" x14ac:dyDescent="0.3">
      <c r="A9" s="35"/>
      <c r="B9" s="36">
        <v>3</v>
      </c>
      <c r="C9" s="36">
        <f t="shared" ref="C9:G9" si="0">C5+C7</f>
        <v>2</v>
      </c>
      <c r="D9" s="36">
        <f t="shared" si="0"/>
        <v>2</v>
      </c>
      <c r="E9" s="36">
        <f t="shared" si="0"/>
        <v>2</v>
      </c>
      <c r="F9" s="36">
        <f t="shared" si="0"/>
        <v>2</v>
      </c>
      <c r="G9" s="37">
        <f t="shared" si="0"/>
        <v>2</v>
      </c>
    </row>
    <row r="10" spans="1:7" ht="13" x14ac:dyDescent="0.3">
      <c r="A10" s="38" t="s">
        <v>12</v>
      </c>
      <c r="B10" s="39"/>
      <c r="C10" s="39"/>
      <c r="D10" s="39"/>
      <c r="E10" s="39"/>
      <c r="F10" s="39"/>
      <c r="G10" s="40"/>
    </row>
    <row r="11" spans="1:7" x14ac:dyDescent="0.25">
      <c r="A11" s="41" t="s">
        <v>13</v>
      </c>
      <c r="B11" s="112"/>
      <c r="C11" s="42"/>
      <c r="D11" s="42"/>
      <c r="E11" s="42"/>
      <c r="F11" s="42"/>
      <c r="G11" s="44"/>
    </row>
    <row r="12" spans="1:7" x14ac:dyDescent="0.25">
      <c r="A12" s="41" t="s">
        <v>14</v>
      </c>
      <c r="B12" s="43">
        <v>101404</v>
      </c>
      <c r="C12" s="43">
        <v>67673</v>
      </c>
      <c r="D12" s="43">
        <f t="shared" ref="D12:G12" si="1">D61*(D5*0.001)</f>
        <v>69026.921040000001</v>
      </c>
      <c r="E12" s="43">
        <f t="shared" si="1"/>
        <v>69026.921040000001</v>
      </c>
      <c r="F12" s="43">
        <f t="shared" si="1"/>
        <v>70407.459460800004</v>
      </c>
      <c r="G12" s="45">
        <f t="shared" si="1"/>
        <v>70407.459460800004</v>
      </c>
    </row>
    <row r="13" spans="1:7" x14ac:dyDescent="0.25">
      <c r="A13" s="41" t="s">
        <v>15</v>
      </c>
      <c r="B13" s="46">
        <v>8777</v>
      </c>
      <c r="C13" s="42">
        <v>5070</v>
      </c>
      <c r="D13" s="42">
        <f>D61*(D9*0.001)*0.06</f>
        <v>4141.6152623999997</v>
      </c>
      <c r="E13" s="42">
        <f>E61*(E9*0.001)*0.06</f>
        <v>4141.6152623999997</v>
      </c>
      <c r="F13" s="42">
        <f>F61*(F9*0.001)*0.06</f>
        <v>4224.4475676479997</v>
      </c>
      <c r="G13" s="44">
        <f>G61*(G9*0.001)*0.06</f>
        <v>4224.4475676479997</v>
      </c>
    </row>
    <row r="14" spans="1:7" x14ac:dyDescent="0.25">
      <c r="A14" s="121" t="s">
        <v>16</v>
      </c>
      <c r="B14" s="120">
        <v>8161</v>
      </c>
      <c r="C14" s="112">
        <v>8750</v>
      </c>
      <c r="D14" s="112">
        <f>D38/2</f>
        <v>15500</v>
      </c>
      <c r="E14" s="112">
        <f>E38/2</f>
        <v>17000</v>
      </c>
      <c r="F14" s="112">
        <f>F38/2</f>
        <v>10500</v>
      </c>
      <c r="G14" s="117">
        <f>G38/2</f>
        <v>9000</v>
      </c>
    </row>
    <row r="15" spans="1:7" x14ac:dyDescent="0.25">
      <c r="A15" s="41" t="s">
        <v>17</v>
      </c>
      <c r="B15" s="46">
        <v>11899</v>
      </c>
      <c r="C15" s="42">
        <v>10000</v>
      </c>
      <c r="D15" s="112">
        <v>10000</v>
      </c>
      <c r="E15" s="112">
        <v>10000</v>
      </c>
      <c r="F15" s="112">
        <v>10000</v>
      </c>
      <c r="G15" s="117">
        <v>10000</v>
      </c>
    </row>
    <row r="16" spans="1:7" x14ac:dyDescent="0.25">
      <c r="A16" s="47" t="s">
        <v>18</v>
      </c>
      <c r="B16" s="122">
        <v>2827</v>
      </c>
      <c r="C16" s="48">
        <v>0</v>
      </c>
      <c r="D16" s="48">
        <v>500</v>
      </c>
      <c r="E16" s="48">
        <v>500</v>
      </c>
      <c r="F16" s="48">
        <v>500</v>
      </c>
      <c r="G16" s="49">
        <v>500</v>
      </c>
    </row>
    <row r="17" spans="1:7" ht="13" x14ac:dyDescent="0.3">
      <c r="A17" s="50" t="s">
        <v>19</v>
      </c>
      <c r="B17" s="51">
        <f t="shared" ref="B17:G17" si="2">SUM(B11:B16)</f>
        <v>133068</v>
      </c>
      <c r="C17" s="51">
        <f>SUM(C12:C16)</f>
        <v>91493</v>
      </c>
      <c r="D17" s="51">
        <f t="shared" si="2"/>
        <v>99168.536302399996</v>
      </c>
      <c r="E17" s="51">
        <f t="shared" si="2"/>
        <v>100668.5363024</v>
      </c>
      <c r="F17" s="51">
        <f t="shared" si="2"/>
        <v>95631.907028448011</v>
      </c>
      <c r="G17" s="52">
        <f t="shared" si="2"/>
        <v>94131.907028448011</v>
      </c>
    </row>
    <row r="18" spans="1:7" ht="13" x14ac:dyDescent="0.3">
      <c r="A18" s="53" t="s">
        <v>20</v>
      </c>
      <c r="B18" s="39"/>
      <c r="C18" s="39"/>
      <c r="D18" s="39"/>
      <c r="E18" s="39"/>
      <c r="F18" s="39"/>
      <c r="G18" s="40"/>
    </row>
    <row r="19" spans="1:7" x14ac:dyDescent="0.25">
      <c r="A19" s="54" t="s">
        <v>21</v>
      </c>
      <c r="B19" s="42"/>
      <c r="C19" s="42"/>
      <c r="D19" s="42"/>
      <c r="E19" s="42"/>
      <c r="F19" s="42"/>
      <c r="G19" s="44"/>
    </row>
    <row r="20" spans="1:7" x14ac:dyDescent="0.25">
      <c r="A20" s="55" t="s">
        <v>67</v>
      </c>
      <c r="B20" s="56"/>
      <c r="C20" s="42"/>
      <c r="D20" s="42"/>
      <c r="E20" s="42"/>
      <c r="F20" s="42"/>
      <c r="G20" s="44"/>
    </row>
    <row r="21" spans="1:7" x14ac:dyDescent="0.25">
      <c r="A21" s="54" t="s">
        <v>23</v>
      </c>
      <c r="B21" s="42"/>
      <c r="C21" s="42"/>
      <c r="D21" s="42"/>
      <c r="E21" s="42"/>
      <c r="F21" s="42"/>
      <c r="G21" s="44"/>
    </row>
    <row r="22" spans="1:7" x14ac:dyDescent="0.25">
      <c r="A22" s="54" t="s">
        <v>24</v>
      </c>
      <c r="B22" s="48"/>
      <c r="C22" s="48"/>
      <c r="D22" s="48"/>
      <c r="E22" s="48"/>
      <c r="F22" s="48"/>
      <c r="G22" s="49"/>
    </row>
    <row r="23" spans="1:7" ht="13" x14ac:dyDescent="0.3">
      <c r="A23" s="57" t="s">
        <v>25</v>
      </c>
      <c r="B23" s="58">
        <f t="shared" ref="B23" si="3">SUM(B19:B22)</f>
        <v>0</v>
      </c>
      <c r="C23" s="59"/>
      <c r="D23" s="59"/>
      <c r="E23" s="59"/>
      <c r="F23" s="59"/>
      <c r="G23" s="60"/>
    </row>
    <row r="24" spans="1:7" x14ac:dyDescent="0.25">
      <c r="A24" s="116" t="s">
        <v>26</v>
      </c>
      <c r="B24" s="112">
        <v>26200</v>
      </c>
      <c r="C24" s="112">
        <v>27000</v>
      </c>
      <c r="D24" s="112">
        <v>27000</v>
      </c>
      <c r="E24" s="112">
        <f t="shared" ref="D24:G25" si="4">D24*(1+E$62)</f>
        <v>27540</v>
      </c>
      <c r="F24" s="112">
        <f t="shared" si="4"/>
        <v>28090.799999999999</v>
      </c>
      <c r="G24" s="117">
        <f t="shared" si="4"/>
        <v>28652.615999999998</v>
      </c>
    </row>
    <row r="25" spans="1:7" x14ac:dyDescent="0.25">
      <c r="A25" s="54" t="s">
        <v>27</v>
      </c>
      <c r="B25" s="112">
        <v>0</v>
      </c>
      <c r="C25" s="112">
        <v>500</v>
      </c>
      <c r="D25" s="42">
        <f t="shared" si="4"/>
        <v>510</v>
      </c>
      <c r="E25" s="42">
        <f t="shared" si="4"/>
        <v>520.20000000000005</v>
      </c>
      <c r="F25" s="42">
        <f t="shared" si="4"/>
        <v>530.60400000000004</v>
      </c>
      <c r="G25" s="44">
        <f t="shared" si="4"/>
        <v>541.21608000000003</v>
      </c>
    </row>
    <row r="26" spans="1:7" x14ac:dyDescent="0.25">
      <c r="A26" s="54" t="s">
        <v>28</v>
      </c>
      <c r="B26" s="112">
        <v>1200</v>
      </c>
      <c r="C26" s="112">
        <v>1000</v>
      </c>
      <c r="D26" s="42">
        <v>500</v>
      </c>
      <c r="E26" s="42">
        <v>500</v>
      </c>
      <c r="F26" s="42">
        <v>500</v>
      </c>
      <c r="G26" s="44">
        <v>500</v>
      </c>
    </row>
    <row r="27" spans="1:7" x14ac:dyDescent="0.25">
      <c r="A27" s="54" t="s">
        <v>29</v>
      </c>
      <c r="B27" s="112">
        <v>3000</v>
      </c>
      <c r="C27" s="112">
        <v>4000</v>
      </c>
      <c r="D27" s="42">
        <v>5000</v>
      </c>
      <c r="E27" s="42">
        <v>5000</v>
      </c>
      <c r="F27" s="42">
        <v>5000</v>
      </c>
      <c r="G27" s="44">
        <v>5000</v>
      </c>
    </row>
    <row r="28" spans="1:7" x14ac:dyDescent="0.25">
      <c r="A28" s="54" t="s">
        <v>30</v>
      </c>
      <c r="B28" s="112">
        <v>855</v>
      </c>
      <c r="C28" s="112">
        <v>0</v>
      </c>
      <c r="D28" s="42">
        <v>10000</v>
      </c>
      <c r="E28" s="42">
        <v>10000</v>
      </c>
      <c r="F28" s="42">
        <v>0</v>
      </c>
      <c r="G28" s="44">
        <v>10000</v>
      </c>
    </row>
    <row r="29" spans="1:7" x14ac:dyDescent="0.25">
      <c r="A29" s="54" t="s">
        <v>31</v>
      </c>
      <c r="B29" s="112">
        <v>5000</v>
      </c>
      <c r="C29" s="112">
        <v>5000</v>
      </c>
      <c r="D29" s="42">
        <v>5000</v>
      </c>
      <c r="E29" s="42">
        <v>5000</v>
      </c>
      <c r="F29" s="42">
        <v>5000</v>
      </c>
      <c r="G29" s="44">
        <v>5000</v>
      </c>
    </row>
    <row r="30" spans="1:7" x14ac:dyDescent="0.25">
      <c r="A30" s="54" t="s">
        <v>32</v>
      </c>
      <c r="B30" s="112">
        <v>5000</v>
      </c>
      <c r="C30" s="112">
        <v>8000</v>
      </c>
      <c r="D30" s="42">
        <v>8000</v>
      </c>
      <c r="E30" s="42">
        <v>10000</v>
      </c>
      <c r="F30" s="42">
        <v>10000</v>
      </c>
      <c r="G30" s="44">
        <v>10000</v>
      </c>
    </row>
    <row r="31" spans="1:7" x14ac:dyDescent="0.25">
      <c r="A31" s="54" t="s">
        <v>33</v>
      </c>
      <c r="B31" s="112">
        <v>100</v>
      </c>
      <c r="C31" s="11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7" x14ac:dyDescent="0.25">
      <c r="A32" s="116" t="s">
        <v>34</v>
      </c>
      <c r="B32" s="112">
        <v>2000</v>
      </c>
      <c r="C32" s="112">
        <v>2000</v>
      </c>
      <c r="D32" s="112">
        <f t="shared" si="5"/>
        <v>2040</v>
      </c>
      <c r="E32" s="112">
        <f t="shared" si="5"/>
        <v>2080.8000000000002</v>
      </c>
      <c r="F32" s="112">
        <f t="shared" si="5"/>
        <v>2122.4160000000002</v>
      </c>
      <c r="G32" s="117">
        <f t="shared" si="5"/>
        <v>2164.8643200000001</v>
      </c>
    </row>
    <row r="33" spans="1:7" x14ac:dyDescent="0.25">
      <c r="A33" s="54" t="s">
        <v>35</v>
      </c>
      <c r="B33" s="112">
        <v>484</v>
      </c>
      <c r="C33" s="112">
        <v>440</v>
      </c>
      <c r="D33" s="42">
        <f t="shared" si="5"/>
        <v>448.8</v>
      </c>
      <c r="E33" s="42">
        <f t="shared" si="5"/>
        <v>457.77600000000001</v>
      </c>
      <c r="F33" s="42">
        <f t="shared" si="5"/>
        <v>466.93152000000003</v>
      </c>
      <c r="G33" s="44">
        <f t="shared" si="5"/>
        <v>476.27015040000003</v>
      </c>
    </row>
    <row r="34" spans="1:7" x14ac:dyDescent="0.25">
      <c r="A34" s="54" t="s">
        <v>36</v>
      </c>
      <c r="B34" s="112">
        <v>1521</v>
      </c>
      <c r="C34" s="112">
        <v>1014</v>
      </c>
      <c r="D34" s="42">
        <f t="shared" ref="D34:G34" si="6">D12*0.015</f>
        <v>1035.4038155999999</v>
      </c>
      <c r="E34" s="42">
        <f t="shared" si="6"/>
        <v>1035.4038155999999</v>
      </c>
      <c r="F34" s="42">
        <f t="shared" si="6"/>
        <v>1056.1118919119999</v>
      </c>
      <c r="G34" s="44">
        <f t="shared" si="6"/>
        <v>1056.1118919119999</v>
      </c>
    </row>
    <row r="35" spans="1:7" x14ac:dyDescent="0.25">
      <c r="A35" s="54" t="s">
        <v>37</v>
      </c>
      <c r="B35" s="112">
        <v>1000</v>
      </c>
      <c r="C35" s="112">
        <v>500</v>
      </c>
      <c r="D35" s="42">
        <f t="shared" ref="D35:G37" si="7">C35*(1+D$62)</f>
        <v>510</v>
      </c>
      <c r="E35" s="42">
        <f t="shared" si="7"/>
        <v>520.20000000000005</v>
      </c>
      <c r="F35" s="42">
        <f t="shared" si="7"/>
        <v>530.60400000000004</v>
      </c>
      <c r="G35" s="44">
        <f t="shared" si="7"/>
        <v>541.21608000000003</v>
      </c>
    </row>
    <row r="36" spans="1:7" x14ac:dyDescent="0.25">
      <c r="A36" s="123" t="s">
        <v>38</v>
      </c>
      <c r="B36" s="124">
        <v>13090</v>
      </c>
      <c r="C36" s="124">
        <v>11500</v>
      </c>
      <c r="D36" s="124">
        <f t="shared" si="7"/>
        <v>11730</v>
      </c>
      <c r="E36" s="124">
        <f t="shared" si="7"/>
        <v>11964.6</v>
      </c>
      <c r="F36" s="124">
        <f t="shared" si="7"/>
        <v>12203.892</v>
      </c>
      <c r="G36" s="125">
        <f t="shared" si="7"/>
        <v>12447.96984</v>
      </c>
    </row>
    <row r="37" spans="1:7" x14ac:dyDescent="0.25">
      <c r="A37" s="54" t="s">
        <v>39</v>
      </c>
      <c r="B37" s="112">
        <v>2500</v>
      </c>
      <c r="C37" s="112">
        <v>2500</v>
      </c>
      <c r="D37" s="42">
        <f t="shared" si="7"/>
        <v>2550</v>
      </c>
      <c r="E37" s="42">
        <f t="shared" si="7"/>
        <v>2601</v>
      </c>
      <c r="F37" s="42">
        <f t="shared" si="7"/>
        <v>2653.02</v>
      </c>
      <c r="G37" s="44">
        <f t="shared" si="7"/>
        <v>2706.0803999999998</v>
      </c>
    </row>
    <row r="38" spans="1:7" x14ac:dyDescent="0.25">
      <c r="A38" s="116" t="s">
        <v>40</v>
      </c>
      <c r="B38" s="112">
        <v>18000</v>
      </c>
      <c r="C38" s="112">
        <v>17500</v>
      </c>
      <c r="D38" s="112">
        <v>31000</v>
      </c>
      <c r="E38" s="112">
        <v>34000</v>
      </c>
      <c r="F38" s="112">
        <v>21000</v>
      </c>
      <c r="G38" s="117">
        <v>18000</v>
      </c>
    </row>
    <row r="39" spans="1:7" x14ac:dyDescent="0.25">
      <c r="A39" s="123" t="s">
        <v>71</v>
      </c>
      <c r="B39" s="124">
        <v>8410</v>
      </c>
      <c r="C39" s="124">
        <v>10000</v>
      </c>
      <c r="D39" s="124">
        <f>C39*(1+D$62)</f>
        <v>10200</v>
      </c>
      <c r="E39" s="124">
        <f>D39*(1+E$62)</f>
        <v>10404</v>
      </c>
      <c r="F39" s="124">
        <f>E39*(1+F$62)</f>
        <v>10612.08</v>
      </c>
      <c r="G39" s="125">
        <f>F39*(1+G$62)</f>
        <v>10824.321599999999</v>
      </c>
    </row>
    <row r="40" spans="1:7" x14ac:dyDescent="0.25">
      <c r="A40" s="54" t="s">
        <v>42</v>
      </c>
      <c r="B40" s="112"/>
      <c r="C40" s="112"/>
      <c r="D40" s="42"/>
      <c r="E40" s="42"/>
      <c r="F40" s="42"/>
      <c r="G40" s="44"/>
    </row>
    <row r="41" spans="1:7" x14ac:dyDescent="0.25">
      <c r="A41" s="116" t="s">
        <v>43</v>
      </c>
      <c r="B41" s="112">
        <v>45000</v>
      </c>
      <c r="C41" s="112">
        <v>45000</v>
      </c>
      <c r="D41" s="112">
        <v>50000</v>
      </c>
      <c r="E41" s="112">
        <v>50000</v>
      </c>
      <c r="F41" s="112">
        <v>50000</v>
      </c>
      <c r="G41" s="117">
        <v>50000</v>
      </c>
    </row>
    <row r="42" spans="1:7" x14ac:dyDescent="0.25">
      <c r="A42" s="54" t="s">
        <v>44</v>
      </c>
      <c r="B42" s="42">
        <v>2150</v>
      </c>
      <c r="C42" s="42">
        <v>2200</v>
      </c>
      <c r="D42" s="42">
        <f>C42*(1+D62)</f>
        <v>2244</v>
      </c>
      <c r="E42" s="42">
        <f>D42*(1+E62)</f>
        <v>2288.88</v>
      </c>
      <c r="F42" s="42">
        <f>E42*(1+F62)</f>
        <v>2334.6576</v>
      </c>
      <c r="G42" s="44">
        <f>F42*(1+G62)</f>
        <v>2381.3507519999998</v>
      </c>
    </row>
    <row r="43" spans="1:7" x14ac:dyDescent="0.25">
      <c r="A43" s="54" t="s">
        <v>45</v>
      </c>
      <c r="B43" s="42">
        <v>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7" x14ac:dyDescent="0.25">
      <c r="A44" s="116" t="s">
        <v>46</v>
      </c>
      <c r="B44" s="112">
        <v>0</v>
      </c>
      <c r="C44" s="112">
        <v>0</v>
      </c>
      <c r="D44" s="112">
        <f>C44*(1+D62)</f>
        <v>0</v>
      </c>
      <c r="E44" s="112">
        <f>D44*(1+E62)</f>
        <v>0</v>
      </c>
      <c r="F44" s="112">
        <f>E44*(1+F62)</f>
        <v>0</v>
      </c>
      <c r="G44" s="117">
        <f>F44*(1+G62)</f>
        <v>0</v>
      </c>
    </row>
    <row r="45" spans="1:7" x14ac:dyDescent="0.25">
      <c r="A45" s="54" t="s">
        <v>47</v>
      </c>
      <c r="B45" s="42">
        <v>0</v>
      </c>
      <c r="C45" s="42">
        <v>0</v>
      </c>
      <c r="D45" s="42">
        <f>C45*(1+D62)</f>
        <v>0</v>
      </c>
      <c r="E45" s="42">
        <f>D45*(1+E62)</f>
        <v>0</v>
      </c>
      <c r="F45" s="42">
        <f>E45*(1+F62)</f>
        <v>0</v>
      </c>
      <c r="G45" s="44">
        <f>F45*(1+G62)</f>
        <v>0</v>
      </c>
    </row>
    <row r="46" spans="1:7" x14ac:dyDescent="0.25">
      <c r="A46" s="65" t="s">
        <v>48</v>
      </c>
      <c r="B46" s="66">
        <v>6000</v>
      </c>
      <c r="C46" s="66">
        <v>3800</v>
      </c>
      <c r="D46" s="66">
        <f>C46*(1+D$62)</f>
        <v>3876</v>
      </c>
      <c r="E46" s="66">
        <f>D46*(1+E$62)</f>
        <v>3953.52</v>
      </c>
      <c r="F46" s="66">
        <f>E46*(1+F$62)</f>
        <v>4032.5904</v>
      </c>
      <c r="G46" s="67">
        <f>F46*(1+G$62)</f>
        <v>4113.2422079999997</v>
      </c>
    </row>
    <row r="47" spans="1:7" ht="13" x14ac:dyDescent="0.3">
      <c r="A47" s="68" t="s">
        <v>49</v>
      </c>
      <c r="B47" s="69">
        <f>SUM(B24:B46)</f>
        <v>141510</v>
      </c>
      <c r="C47" s="69">
        <f t="shared" ref="C47:G47" si="8">SUM(C24:C46)</f>
        <v>143704</v>
      </c>
      <c r="D47" s="69">
        <f t="shared" si="8"/>
        <v>173429.20381560002</v>
      </c>
      <c r="E47" s="69">
        <f t="shared" si="8"/>
        <v>179687.07981560001</v>
      </c>
      <c r="F47" s="69">
        <f t="shared" si="8"/>
        <v>157990.82141191198</v>
      </c>
      <c r="G47" s="70">
        <f t="shared" si="8"/>
        <v>166299.51560231202</v>
      </c>
    </row>
    <row r="48" spans="1:7" ht="13" x14ac:dyDescent="0.3">
      <c r="A48" s="71"/>
      <c r="B48" s="72"/>
      <c r="C48" s="72"/>
      <c r="D48" s="72"/>
      <c r="E48" s="72"/>
      <c r="F48" s="72"/>
      <c r="G48" s="73"/>
    </row>
    <row r="49" spans="1:7" ht="13" x14ac:dyDescent="0.3">
      <c r="A49" s="74" t="s">
        <v>50</v>
      </c>
      <c r="B49" s="51">
        <f t="shared" ref="B49:G49" si="9">B23+B47</f>
        <v>141510</v>
      </c>
      <c r="C49" s="51">
        <f t="shared" si="9"/>
        <v>143704</v>
      </c>
      <c r="D49" s="51">
        <f t="shared" si="9"/>
        <v>173429.20381560002</v>
      </c>
      <c r="E49" s="51">
        <f t="shared" si="9"/>
        <v>179687.07981560001</v>
      </c>
      <c r="F49" s="51">
        <f t="shared" si="9"/>
        <v>157990.82141191198</v>
      </c>
      <c r="G49" s="52">
        <f t="shared" si="9"/>
        <v>166299.51560231202</v>
      </c>
    </row>
    <row r="50" spans="1:7" ht="13" x14ac:dyDescent="0.3">
      <c r="A50" s="75"/>
      <c r="B50" s="76"/>
      <c r="C50" s="76"/>
      <c r="D50" s="76"/>
      <c r="E50" s="76"/>
      <c r="F50" s="76"/>
      <c r="G50" s="77"/>
    </row>
    <row r="51" spans="1:7" ht="13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" x14ac:dyDescent="0.3">
      <c r="A52" s="81" t="s">
        <v>52</v>
      </c>
      <c r="B52" s="82">
        <f t="shared" ref="B52:G52" si="10">SUM(B17-B49)</f>
        <v>-8442</v>
      </c>
      <c r="C52" s="82">
        <f t="shared" si="10"/>
        <v>-52211</v>
      </c>
      <c r="D52" s="82">
        <f t="shared" si="10"/>
        <v>-74260.667513200024</v>
      </c>
      <c r="E52" s="82">
        <f t="shared" si="10"/>
        <v>-79018.543513200013</v>
      </c>
      <c r="F52" s="82">
        <f t="shared" si="10"/>
        <v>-62358.914383463969</v>
      </c>
      <c r="G52" s="83">
        <f t="shared" si="10"/>
        <v>-72167.60857386401</v>
      </c>
    </row>
    <row r="53" spans="1:7" ht="13" x14ac:dyDescent="0.3">
      <c r="A53" s="84"/>
      <c r="B53" s="85"/>
      <c r="C53" s="85"/>
      <c r="D53" s="85"/>
      <c r="E53" s="85"/>
      <c r="F53" s="85"/>
      <c r="G53" s="86"/>
    </row>
    <row r="54" spans="1:7" ht="13.5" thickBot="1" x14ac:dyDescent="0.35">
      <c r="A54" s="87" t="s">
        <v>70</v>
      </c>
      <c r="B54" s="88">
        <v>793793</v>
      </c>
      <c r="C54" s="115">
        <f>+B59-B55</f>
        <v>785351</v>
      </c>
      <c r="D54" s="88">
        <f>+C59-C55</f>
        <v>733140</v>
      </c>
      <c r="E54" s="88">
        <f>+D59-D55</f>
        <v>658879.33248679992</v>
      </c>
      <c r="F54" s="88">
        <f>+E59-E55</f>
        <v>579860.78897359991</v>
      </c>
      <c r="G54" s="89">
        <f>+F59-F55</f>
        <v>517501.87459013588</v>
      </c>
    </row>
    <row r="55" spans="1:7" ht="13" x14ac:dyDescent="0.3">
      <c r="A55" s="90" t="s">
        <v>53</v>
      </c>
      <c r="B55" s="91">
        <v>359675</v>
      </c>
      <c r="C55" s="91">
        <f>+B55+B56+B57</f>
        <v>369675</v>
      </c>
      <c r="D55" s="91">
        <f>+C55+C56+C57</f>
        <v>379675</v>
      </c>
      <c r="E55" s="91">
        <f t="shared" ref="E55:G55" si="11">+D55+D56</f>
        <v>389675</v>
      </c>
      <c r="F55" s="91">
        <f t="shared" si="11"/>
        <v>399675</v>
      </c>
      <c r="G55" s="91">
        <f t="shared" si="11"/>
        <v>409675</v>
      </c>
    </row>
    <row r="56" spans="1:7" x14ac:dyDescent="0.25">
      <c r="A56" s="92" t="s">
        <v>54</v>
      </c>
      <c r="B56" s="93">
        <v>10000</v>
      </c>
      <c r="C56" s="113">
        <v>10000</v>
      </c>
      <c r="D56" s="93">
        <v>10000</v>
      </c>
      <c r="E56" s="93">
        <v>10000</v>
      </c>
      <c r="F56" s="93">
        <v>10000</v>
      </c>
      <c r="G56" s="94">
        <v>10000</v>
      </c>
    </row>
    <row r="57" spans="1:7" ht="13" thickBot="1" x14ac:dyDescent="0.3">
      <c r="A57" s="95" t="s">
        <v>55</v>
      </c>
      <c r="B57" s="96">
        <v>0</v>
      </c>
      <c r="C57" s="97"/>
      <c r="D57" s="97"/>
      <c r="E57" s="96"/>
      <c r="F57" s="97"/>
      <c r="G57" s="98"/>
    </row>
    <row r="58" spans="1:7" ht="13" x14ac:dyDescent="0.3">
      <c r="A58" s="99" t="s">
        <v>56</v>
      </c>
      <c r="B58" s="100">
        <v>-6000</v>
      </c>
      <c r="C58" s="100">
        <v>-6000</v>
      </c>
      <c r="D58" s="100">
        <v>-6000</v>
      </c>
      <c r="E58" s="100">
        <v>-6000</v>
      </c>
      <c r="F58" s="100">
        <v>-6000</v>
      </c>
      <c r="G58" s="100">
        <v>-6000</v>
      </c>
    </row>
    <row r="59" spans="1:7" ht="13" x14ac:dyDescent="0.3">
      <c r="A59" s="102" t="s">
        <v>61</v>
      </c>
      <c r="B59" s="103">
        <f>+B52+B54+B55</f>
        <v>1145026</v>
      </c>
      <c r="C59" s="103">
        <f t="shared" ref="C59:G59" si="12">+C52+C54+C55</f>
        <v>1102815</v>
      </c>
      <c r="D59" s="103">
        <f t="shared" si="12"/>
        <v>1038554.3324867999</v>
      </c>
      <c r="E59" s="103">
        <f t="shared" si="12"/>
        <v>969535.78897359991</v>
      </c>
      <c r="F59" s="103">
        <f t="shared" si="12"/>
        <v>917176.87459013588</v>
      </c>
      <c r="G59" s="103">
        <f t="shared" si="12"/>
        <v>855009.2660162719</v>
      </c>
    </row>
    <row r="60" spans="1:7" ht="13" x14ac:dyDescent="0.3">
      <c r="A60" s="104" t="s">
        <v>57</v>
      </c>
      <c r="B60" s="106"/>
      <c r="C60" s="107">
        <v>0</v>
      </c>
      <c r="D60" s="106">
        <v>0.02</v>
      </c>
      <c r="E60" s="105">
        <v>0</v>
      </c>
      <c r="F60" s="106">
        <v>0.02</v>
      </c>
      <c r="G60" s="105">
        <v>0</v>
      </c>
    </row>
    <row r="61" spans="1:7" ht="13" x14ac:dyDescent="0.3">
      <c r="A61" s="108" t="s">
        <v>66</v>
      </c>
      <c r="B61" s="110">
        <v>33801305</v>
      </c>
      <c r="C61" s="110">
        <v>33836726</v>
      </c>
      <c r="D61" s="109">
        <f>C61*(1+D60)</f>
        <v>34513460.520000003</v>
      </c>
      <c r="E61" s="109">
        <f>D61*(1+E60)</f>
        <v>34513460.520000003</v>
      </c>
      <c r="F61" s="109">
        <f>E61*(1+F60)</f>
        <v>35203729.730400003</v>
      </c>
      <c r="G61" s="109">
        <f>F61*(1+G60)</f>
        <v>35203729.730400003</v>
      </c>
    </row>
    <row r="62" spans="1:7" x14ac:dyDescent="0.25">
      <c r="A62" s="111" t="s">
        <v>59</v>
      </c>
      <c r="B62" s="105">
        <v>0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</sheetData>
  <mergeCells count="1">
    <mergeCell ref="A4:A5"/>
  </mergeCells>
  <conditionalFormatting sqref="C57:D57 F57:G57 B58:G58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5FC8-17F8-48A3-BB09-10E2C802F9D0}">
  <dimension ref="A1:G62"/>
  <sheetViews>
    <sheetView workbookViewId="0">
      <selection activeCell="I15" sqref="I15"/>
    </sheetView>
  </sheetViews>
  <sheetFormatPr defaultRowHeight="12.5" x14ac:dyDescent="0.25"/>
  <cols>
    <col min="1" max="1" width="69.54296875" bestFit="1" customWidth="1"/>
    <col min="3" max="7" width="12.7265625" bestFit="1" customWidth="1"/>
  </cols>
  <sheetData>
    <row r="1" spans="1:7" ht="13" x14ac:dyDescent="0.3">
      <c r="A1" s="2" t="s">
        <v>0</v>
      </c>
      <c r="B1" s="3">
        <v>2020</v>
      </c>
      <c r="C1" s="4">
        <v>2021</v>
      </c>
      <c r="D1" s="5">
        <v>2022</v>
      </c>
      <c r="E1" s="6">
        <v>2023</v>
      </c>
      <c r="F1" s="6">
        <v>2024</v>
      </c>
      <c r="G1" s="7">
        <v>2025</v>
      </c>
    </row>
    <row r="2" spans="1:7" ht="13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7" ht="13" x14ac:dyDescent="0.3">
      <c r="A3" s="14" t="s">
        <v>83</v>
      </c>
      <c r="B3" s="15" t="s">
        <v>65</v>
      </c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7" x14ac:dyDescent="0.25">
      <c r="A4" s="162" t="s">
        <v>68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7" ht="13" x14ac:dyDescent="0.3">
      <c r="A5" s="163"/>
      <c r="B5" s="22">
        <v>3</v>
      </c>
      <c r="C5" s="22">
        <v>2.5</v>
      </c>
      <c r="D5" s="22">
        <v>2.5</v>
      </c>
      <c r="E5" s="22">
        <v>2.5</v>
      </c>
      <c r="F5" s="22">
        <v>2.5</v>
      </c>
      <c r="G5" s="23">
        <v>2.5</v>
      </c>
    </row>
    <row r="6" spans="1:7" x14ac:dyDescent="0.25">
      <c r="A6" s="24" t="s">
        <v>69</v>
      </c>
      <c r="B6" s="25"/>
      <c r="C6" s="26"/>
      <c r="D6" s="26"/>
      <c r="E6" s="26"/>
      <c r="F6" s="26"/>
      <c r="G6" s="27"/>
    </row>
    <row r="7" spans="1:7" ht="13" x14ac:dyDescent="0.3">
      <c r="A7" s="28"/>
      <c r="B7" s="29"/>
      <c r="C7" s="30"/>
      <c r="D7" s="30"/>
      <c r="E7" s="30"/>
      <c r="F7" s="30"/>
      <c r="G7" s="31"/>
    </row>
    <row r="8" spans="1:7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7" ht="13" x14ac:dyDescent="0.3">
      <c r="A9" s="35"/>
      <c r="B9" s="36">
        <v>3</v>
      </c>
      <c r="C9" s="36">
        <f t="shared" ref="C9:G9" si="0">C5+C7</f>
        <v>2.5</v>
      </c>
      <c r="D9" s="36">
        <f t="shared" si="0"/>
        <v>2.5</v>
      </c>
      <c r="E9" s="36">
        <f t="shared" si="0"/>
        <v>2.5</v>
      </c>
      <c r="F9" s="36">
        <f t="shared" si="0"/>
        <v>2.5</v>
      </c>
      <c r="G9" s="37">
        <f t="shared" si="0"/>
        <v>2.5</v>
      </c>
    </row>
    <row r="10" spans="1:7" ht="13" x14ac:dyDescent="0.3">
      <c r="A10" s="38" t="s">
        <v>12</v>
      </c>
      <c r="B10" s="39"/>
      <c r="C10" s="39"/>
      <c r="D10" s="39"/>
      <c r="E10" s="39"/>
      <c r="F10" s="39"/>
      <c r="G10" s="40"/>
    </row>
    <row r="11" spans="1:7" x14ac:dyDescent="0.25">
      <c r="A11" s="41" t="s">
        <v>13</v>
      </c>
      <c r="B11" s="112"/>
      <c r="C11" s="42"/>
      <c r="D11" s="42"/>
      <c r="E11" s="42"/>
      <c r="F11" s="42"/>
      <c r="G11" s="44"/>
    </row>
    <row r="12" spans="1:7" x14ac:dyDescent="0.25">
      <c r="A12" s="41" t="s">
        <v>14</v>
      </c>
      <c r="B12" s="43">
        <v>101404</v>
      </c>
      <c r="C12" s="43">
        <v>84592</v>
      </c>
      <c r="D12" s="43">
        <f t="shared" ref="D12:G12" si="1">D61*(D5*0.001)</f>
        <v>86283.651300000012</v>
      </c>
      <c r="E12" s="43">
        <f t="shared" si="1"/>
        <v>86283.651300000012</v>
      </c>
      <c r="F12" s="43">
        <f t="shared" si="1"/>
        <v>88009.324326000016</v>
      </c>
      <c r="G12" s="45">
        <f t="shared" si="1"/>
        <v>88009.324326000016</v>
      </c>
    </row>
    <row r="13" spans="1:7" x14ac:dyDescent="0.25">
      <c r="A13" s="41" t="s">
        <v>15</v>
      </c>
      <c r="B13" s="46">
        <v>8777</v>
      </c>
      <c r="C13" s="42">
        <v>5070</v>
      </c>
      <c r="D13" s="42">
        <f>D61*(D9*0.001)*0.06</f>
        <v>5177.0190780000003</v>
      </c>
      <c r="E13" s="42">
        <f>E61*(E9*0.001)*0.06</f>
        <v>5177.0190780000003</v>
      </c>
      <c r="F13" s="42">
        <f>F61*(F9*0.001)*0.06</f>
        <v>5280.5594595600005</v>
      </c>
      <c r="G13" s="44">
        <f>G61*(G9*0.001)*0.06</f>
        <v>5280.5594595600005</v>
      </c>
    </row>
    <row r="14" spans="1:7" x14ac:dyDescent="0.25">
      <c r="A14" s="121" t="s">
        <v>16</v>
      </c>
      <c r="B14" s="120">
        <v>8161</v>
      </c>
      <c r="C14" s="112">
        <v>8750</v>
      </c>
      <c r="D14" s="112">
        <f>D38/2</f>
        <v>15500</v>
      </c>
      <c r="E14" s="112">
        <f>E38/2</f>
        <v>17000</v>
      </c>
      <c r="F14" s="112">
        <f>F38/2</f>
        <v>10500</v>
      </c>
      <c r="G14" s="117">
        <f>G38/2</f>
        <v>9000</v>
      </c>
    </row>
    <row r="15" spans="1:7" x14ac:dyDescent="0.25">
      <c r="A15" s="41" t="s">
        <v>17</v>
      </c>
      <c r="B15" s="46">
        <v>11899</v>
      </c>
      <c r="C15" s="42">
        <v>10000</v>
      </c>
      <c r="D15" s="112">
        <v>10000</v>
      </c>
      <c r="E15" s="112">
        <v>10000</v>
      </c>
      <c r="F15" s="112">
        <v>10000</v>
      </c>
      <c r="G15" s="117">
        <v>10000</v>
      </c>
    </row>
    <row r="16" spans="1:7" x14ac:dyDescent="0.25">
      <c r="A16" s="47" t="s">
        <v>18</v>
      </c>
      <c r="B16" s="122">
        <v>2827</v>
      </c>
      <c r="C16" s="48">
        <v>0</v>
      </c>
      <c r="D16" s="48">
        <v>500</v>
      </c>
      <c r="E16" s="48">
        <v>500</v>
      </c>
      <c r="F16" s="48">
        <v>500</v>
      </c>
      <c r="G16" s="49">
        <v>500</v>
      </c>
    </row>
    <row r="17" spans="1:7" ht="13" x14ac:dyDescent="0.3">
      <c r="A17" s="50" t="s">
        <v>19</v>
      </c>
      <c r="B17" s="51">
        <f t="shared" ref="B17:G17" si="2">SUM(B11:B16)</f>
        <v>133068</v>
      </c>
      <c r="C17" s="51">
        <f t="shared" si="2"/>
        <v>108412</v>
      </c>
      <c r="D17" s="51">
        <f t="shared" si="2"/>
        <v>117460.67037800001</v>
      </c>
      <c r="E17" s="51">
        <f t="shared" si="2"/>
        <v>118960.67037800001</v>
      </c>
      <c r="F17" s="51">
        <f t="shared" si="2"/>
        <v>114289.88378556001</v>
      </c>
      <c r="G17" s="52">
        <f t="shared" si="2"/>
        <v>112789.88378556001</v>
      </c>
    </row>
    <row r="18" spans="1:7" ht="13" x14ac:dyDescent="0.3">
      <c r="A18" s="53" t="s">
        <v>20</v>
      </c>
      <c r="B18" s="39"/>
      <c r="C18" s="39"/>
      <c r="D18" s="39"/>
      <c r="E18" s="39"/>
      <c r="F18" s="39"/>
      <c r="G18" s="40"/>
    </row>
    <row r="19" spans="1:7" x14ac:dyDescent="0.25">
      <c r="A19" s="54" t="s">
        <v>21</v>
      </c>
      <c r="B19" s="42"/>
      <c r="C19" s="42"/>
      <c r="D19" s="42"/>
      <c r="E19" s="42"/>
      <c r="F19" s="42"/>
      <c r="G19" s="44"/>
    </row>
    <row r="20" spans="1:7" x14ac:dyDescent="0.25">
      <c r="A20" s="55" t="s">
        <v>67</v>
      </c>
      <c r="B20" s="56"/>
      <c r="C20" s="42"/>
      <c r="D20" s="42"/>
      <c r="E20" s="42"/>
      <c r="F20" s="42"/>
      <c r="G20" s="44"/>
    </row>
    <row r="21" spans="1:7" x14ac:dyDescent="0.25">
      <c r="A21" s="54" t="s">
        <v>23</v>
      </c>
      <c r="B21" s="42"/>
      <c r="C21" s="42"/>
      <c r="D21" s="42"/>
      <c r="E21" s="42"/>
      <c r="F21" s="42"/>
      <c r="G21" s="44"/>
    </row>
    <row r="22" spans="1:7" x14ac:dyDescent="0.25">
      <c r="A22" s="54" t="s">
        <v>24</v>
      </c>
      <c r="B22" s="48"/>
      <c r="C22" s="48"/>
      <c r="D22" s="48"/>
      <c r="E22" s="48"/>
      <c r="F22" s="48"/>
      <c r="G22" s="49"/>
    </row>
    <row r="23" spans="1:7" ht="13" x14ac:dyDescent="0.3">
      <c r="A23" s="57" t="s">
        <v>25</v>
      </c>
      <c r="B23" s="58">
        <f t="shared" ref="B23" si="3">SUM(B19:B22)</f>
        <v>0</v>
      </c>
      <c r="C23" s="59"/>
      <c r="D23" s="59"/>
      <c r="E23" s="59"/>
      <c r="F23" s="59"/>
      <c r="G23" s="60"/>
    </row>
    <row r="24" spans="1:7" x14ac:dyDescent="0.25">
      <c r="A24" s="116" t="s">
        <v>26</v>
      </c>
      <c r="B24" s="112">
        <v>26200</v>
      </c>
      <c r="C24" s="112">
        <v>27000</v>
      </c>
      <c r="D24" s="112">
        <v>27000</v>
      </c>
      <c r="E24" s="112">
        <f t="shared" ref="D24:G25" si="4">D24*(1+E$62)</f>
        <v>27540</v>
      </c>
      <c r="F24" s="112">
        <f t="shared" si="4"/>
        <v>28090.799999999999</v>
      </c>
      <c r="G24" s="117">
        <f t="shared" si="4"/>
        <v>28652.615999999998</v>
      </c>
    </row>
    <row r="25" spans="1:7" x14ac:dyDescent="0.25">
      <c r="A25" s="54" t="s">
        <v>27</v>
      </c>
      <c r="B25" s="112">
        <v>0</v>
      </c>
      <c r="C25" s="112">
        <v>500</v>
      </c>
      <c r="D25" s="42">
        <f t="shared" si="4"/>
        <v>510</v>
      </c>
      <c r="E25" s="42">
        <f t="shared" si="4"/>
        <v>520.20000000000005</v>
      </c>
      <c r="F25" s="42">
        <f t="shared" si="4"/>
        <v>530.60400000000004</v>
      </c>
      <c r="G25" s="44">
        <f t="shared" si="4"/>
        <v>541.21608000000003</v>
      </c>
    </row>
    <row r="26" spans="1:7" x14ac:dyDescent="0.25">
      <c r="A26" s="54" t="s">
        <v>28</v>
      </c>
      <c r="B26" s="112">
        <v>1200</v>
      </c>
      <c r="C26" s="112">
        <v>1000</v>
      </c>
      <c r="D26" s="42">
        <v>500</v>
      </c>
      <c r="E26" s="42">
        <v>500</v>
      </c>
      <c r="F26" s="42">
        <v>500</v>
      </c>
      <c r="G26" s="44">
        <v>500</v>
      </c>
    </row>
    <row r="27" spans="1:7" x14ac:dyDescent="0.25">
      <c r="A27" s="54" t="s">
        <v>29</v>
      </c>
      <c r="B27" s="112">
        <v>3000</v>
      </c>
      <c r="C27" s="112">
        <v>4000</v>
      </c>
      <c r="D27" s="42">
        <v>4000</v>
      </c>
      <c r="E27" s="42">
        <v>4000</v>
      </c>
      <c r="F27" s="42">
        <v>4000</v>
      </c>
      <c r="G27" s="44">
        <v>4000</v>
      </c>
    </row>
    <row r="28" spans="1:7" x14ac:dyDescent="0.25">
      <c r="A28" s="54" t="s">
        <v>30</v>
      </c>
      <c r="B28" s="112">
        <v>855</v>
      </c>
      <c r="C28" s="112">
        <v>0</v>
      </c>
      <c r="D28" s="42">
        <v>10000</v>
      </c>
      <c r="E28" s="42">
        <v>10000</v>
      </c>
      <c r="F28" s="42">
        <v>0</v>
      </c>
      <c r="G28" s="44">
        <v>10000</v>
      </c>
    </row>
    <row r="29" spans="1:7" x14ac:dyDescent="0.25">
      <c r="A29" s="54" t="s">
        <v>31</v>
      </c>
      <c r="B29" s="112">
        <v>5000</v>
      </c>
      <c r="C29" s="112">
        <v>5000</v>
      </c>
      <c r="D29" s="42">
        <v>5000</v>
      </c>
      <c r="E29" s="42">
        <v>5000</v>
      </c>
      <c r="F29" s="42">
        <v>5000</v>
      </c>
      <c r="G29" s="44">
        <v>5000</v>
      </c>
    </row>
    <row r="30" spans="1:7" x14ac:dyDescent="0.25">
      <c r="A30" s="54" t="s">
        <v>32</v>
      </c>
      <c r="B30" s="112">
        <v>5000</v>
      </c>
      <c r="C30" s="112">
        <v>8000</v>
      </c>
      <c r="D30" s="42">
        <v>5000</v>
      </c>
      <c r="E30" s="42">
        <v>5000</v>
      </c>
      <c r="F30" s="42">
        <v>5000</v>
      </c>
      <c r="G30" s="44">
        <v>5000</v>
      </c>
    </row>
    <row r="31" spans="1:7" x14ac:dyDescent="0.25">
      <c r="A31" s="54" t="s">
        <v>33</v>
      </c>
      <c r="B31" s="112">
        <v>100</v>
      </c>
      <c r="C31" s="11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7" x14ac:dyDescent="0.25">
      <c r="A32" s="116" t="s">
        <v>34</v>
      </c>
      <c r="B32" s="112">
        <v>2000</v>
      </c>
      <c r="C32" s="112">
        <v>2000</v>
      </c>
      <c r="D32" s="112">
        <f t="shared" si="5"/>
        <v>2040</v>
      </c>
      <c r="E32" s="112">
        <f t="shared" si="5"/>
        <v>2080.8000000000002</v>
      </c>
      <c r="F32" s="112">
        <f t="shared" si="5"/>
        <v>2122.4160000000002</v>
      </c>
      <c r="G32" s="117">
        <f t="shared" si="5"/>
        <v>2164.8643200000001</v>
      </c>
    </row>
    <row r="33" spans="1:7" x14ac:dyDescent="0.25">
      <c r="A33" s="54" t="s">
        <v>35</v>
      </c>
      <c r="B33" s="112">
        <v>484</v>
      </c>
      <c r="C33" s="112">
        <v>440</v>
      </c>
      <c r="D33" s="42">
        <f t="shared" si="5"/>
        <v>448.8</v>
      </c>
      <c r="E33" s="42">
        <f t="shared" si="5"/>
        <v>457.77600000000001</v>
      </c>
      <c r="F33" s="42">
        <f t="shared" si="5"/>
        <v>466.93152000000003</v>
      </c>
      <c r="G33" s="44">
        <f t="shared" si="5"/>
        <v>476.27015040000003</v>
      </c>
    </row>
    <row r="34" spans="1:7" x14ac:dyDescent="0.25">
      <c r="A34" s="54" t="s">
        <v>36</v>
      </c>
      <c r="B34" s="112">
        <v>1521</v>
      </c>
      <c r="C34" s="112">
        <v>1268</v>
      </c>
      <c r="D34" s="42">
        <f t="shared" ref="D34:G34" si="6">D12*0.015</f>
        <v>1294.2547695000001</v>
      </c>
      <c r="E34" s="42">
        <f t="shared" si="6"/>
        <v>1294.2547695000001</v>
      </c>
      <c r="F34" s="42">
        <f t="shared" si="6"/>
        <v>1320.1398648900001</v>
      </c>
      <c r="G34" s="44">
        <f t="shared" si="6"/>
        <v>1320.1398648900001</v>
      </c>
    </row>
    <row r="35" spans="1:7" x14ac:dyDescent="0.25">
      <c r="A35" s="54" t="s">
        <v>37</v>
      </c>
      <c r="B35" s="112">
        <v>1000</v>
      </c>
      <c r="C35" s="112">
        <v>500</v>
      </c>
      <c r="D35" s="42">
        <f t="shared" ref="D35:G37" si="7">C35*(1+D$62)</f>
        <v>510</v>
      </c>
      <c r="E35" s="42">
        <f t="shared" si="7"/>
        <v>520.20000000000005</v>
      </c>
      <c r="F35" s="42">
        <f t="shared" si="7"/>
        <v>530.60400000000004</v>
      </c>
      <c r="G35" s="44">
        <f t="shared" si="7"/>
        <v>541.21608000000003</v>
      </c>
    </row>
    <row r="36" spans="1:7" x14ac:dyDescent="0.25">
      <c r="A36" s="123" t="s">
        <v>38</v>
      </c>
      <c r="B36" s="124">
        <v>13090</v>
      </c>
      <c r="C36" s="124">
        <v>11500</v>
      </c>
      <c r="D36" s="124">
        <f t="shared" si="7"/>
        <v>11730</v>
      </c>
      <c r="E36" s="124">
        <f t="shared" si="7"/>
        <v>11964.6</v>
      </c>
      <c r="F36" s="124">
        <f t="shared" si="7"/>
        <v>12203.892</v>
      </c>
      <c r="G36" s="125">
        <f t="shared" si="7"/>
        <v>12447.96984</v>
      </c>
    </row>
    <row r="37" spans="1:7" x14ac:dyDescent="0.25">
      <c r="A37" s="54" t="s">
        <v>39</v>
      </c>
      <c r="B37" s="112">
        <v>2500</v>
      </c>
      <c r="C37" s="112">
        <v>2500</v>
      </c>
      <c r="D37" s="42">
        <f t="shared" si="7"/>
        <v>2550</v>
      </c>
      <c r="E37" s="42">
        <f t="shared" si="7"/>
        <v>2601</v>
      </c>
      <c r="F37" s="42">
        <f t="shared" si="7"/>
        <v>2653.02</v>
      </c>
      <c r="G37" s="44">
        <f t="shared" si="7"/>
        <v>2706.0803999999998</v>
      </c>
    </row>
    <row r="38" spans="1:7" x14ac:dyDescent="0.25">
      <c r="A38" s="116" t="s">
        <v>40</v>
      </c>
      <c r="B38" s="112">
        <v>18000</v>
      </c>
      <c r="C38" s="112">
        <v>17500</v>
      </c>
      <c r="D38" s="112">
        <v>31000</v>
      </c>
      <c r="E38" s="112">
        <v>34000</v>
      </c>
      <c r="F38" s="112">
        <v>21000</v>
      </c>
      <c r="G38" s="117">
        <v>18000</v>
      </c>
    </row>
    <row r="39" spans="1:7" x14ac:dyDescent="0.25">
      <c r="A39" s="123" t="s">
        <v>71</v>
      </c>
      <c r="B39" s="124">
        <v>8410</v>
      </c>
      <c r="C39" s="124">
        <v>10000</v>
      </c>
      <c r="D39" s="124">
        <f>C39*(1+D$62)</f>
        <v>10200</v>
      </c>
      <c r="E39" s="124">
        <f>D39*(1+E$62)</f>
        <v>10404</v>
      </c>
      <c r="F39" s="124">
        <f>E39*(1+F$62)</f>
        <v>10612.08</v>
      </c>
      <c r="G39" s="125">
        <f>F39*(1+G$62)</f>
        <v>10824.321599999999</v>
      </c>
    </row>
    <row r="40" spans="1:7" x14ac:dyDescent="0.25">
      <c r="A40" s="54" t="s">
        <v>42</v>
      </c>
      <c r="B40" s="112"/>
      <c r="C40" s="112"/>
      <c r="D40" s="42"/>
      <c r="E40" s="42"/>
      <c r="F40" s="42"/>
      <c r="G40" s="44"/>
    </row>
    <row r="41" spans="1:7" x14ac:dyDescent="0.25">
      <c r="A41" s="116" t="s">
        <v>43</v>
      </c>
      <c r="B41" s="112">
        <v>45000</v>
      </c>
      <c r="C41" s="112">
        <v>45000</v>
      </c>
      <c r="D41" s="112">
        <v>45000</v>
      </c>
      <c r="E41" s="112">
        <v>45000</v>
      </c>
      <c r="F41" s="112">
        <v>45000</v>
      </c>
      <c r="G41" s="117">
        <v>50000</v>
      </c>
    </row>
    <row r="42" spans="1:7" x14ac:dyDescent="0.25">
      <c r="A42" s="54" t="s">
        <v>44</v>
      </c>
      <c r="B42" s="42">
        <v>2150</v>
      </c>
      <c r="C42" s="42">
        <v>2200</v>
      </c>
      <c r="D42" s="42">
        <f>C42*(1+D62)</f>
        <v>2244</v>
      </c>
      <c r="E42" s="42">
        <f>D42*(1+E62)</f>
        <v>2288.88</v>
      </c>
      <c r="F42" s="42">
        <f>E42*(1+F62)</f>
        <v>2334.6576</v>
      </c>
      <c r="G42" s="44">
        <v>45000</v>
      </c>
    </row>
    <row r="43" spans="1:7" x14ac:dyDescent="0.25">
      <c r="A43" s="54" t="s">
        <v>45</v>
      </c>
      <c r="B43" s="42">
        <v>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7" x14ac:dyDescent="0.25">
      <c r="A44" s="116" t="s">
        <v>46</v>
      </c>
      <c r="B44" s="112">
        <v>0</v>
      </c>
      <c r="C44" s="112">
        <v>0</v>
      </c>
      <c r="D44" s="112">
        <f>C44*(1+D62)</f>
        <v>0</v>
      </c>
      <c r="E44" s="112">
        <f>D44*(1+E62)</f>
        <v>0</v>
      </c>
      <c r="F44" s="112">
        <f>E44*(1+F62)</f>
        <v>0</v>
      </c>
      <c r="G44" s="117">
        <f>F44*(1+G62)</f>
        <v>0</v>
      </c>
    </row>
    <row r="45" spans="1:7" x14ac:dyDescent="0.25">
      <c r="A45" s="54" t="s">
        <v>47</v>
      </c>
      <c r="B45" s="42">
        <v>0</v>
      </c>
      <c r="C45" s="42">
        <v>0</v>
      </c>
      <c r="D45" s="42">
        <f>C45*(1+D62)</f>
        <v>0</v>
      </c>
      <c r="E45" s="42">
        <f>D45*(1+E62)</f>
        <v>0</v>
      </c>
      <c r="F45" s="42">
        <f>E45*(1+F62)</f>
        <v>0</v>
      </c>
      <c r="G45" s="44">
        <f>F45*(1+G62)</f>
        <v>0</v>
      </c>
    </row>
    <row r="46" spans="1:7" x14ac:dyDescent="0.25">
      <c r="A46" s="65" t="s">
        <v>48</v>
      </c>
      <c r="B46" s="66">
        <v>6000</v>
      </c>
      <c r="C46" s="66">
        <v>3800</v>
      </c>
      <c r="D46" s="66">
        <f>C46*(1+D$62)</f>
        <v>3876</v>
      </c>
      <c r="E46" s="66">
        <f>D46*(1+E$62)</f>
        <v>3953.52</v>
      </c>
      <c r="F46" s="66">
        <f>E46*(1+F$62)</f>
        <v>4032.5904</v>
      </c>
      <c r="G46" s="67">
        <f>F46*(1+G$62)</f>
        <v>4113.2422079999997</v>
      </c>
    </row>
    <row r="47" spans="1:7" ht="13" x14ac:dyDescent="0.3">
      <c r="A47" s="68" t="s">
        <v>49</v>
      </c>
      <c r="B47" s="69">
        <f>SUM(B24:B46)</f>
        <v>141510</v>
      </c>
      <c r="C47" s="69">
        <f t="shared" ref="C47:G47" si="8">SUM(C24:C46)</f>
        <v>143958</v>
      </c>
      <c r="D47" s="69">
        <f t="shared" si="8"/>
        <v>164688.05476950001</v>
      </c>
      <c r="E47" s="69">
        <f t="shared" si="8"/>
        <v>168945.9307695</v>
      </c>
      <c r="F47" s="69">
        <f t="shared" si="8"/>
        <v>147254.84938489</v>
      </c>
      <c r="G47" s="70">
        <f t="shared" si="8"/>
        <v>203182.19282329001</v>
      </c>
    </row>
    <row r="48" spans="1:7" ht="13" x14ac:dyDescent="0.3">
      <c r="A48" s="71"/>
      <c r="B48" s="72"/>
      <c r="C48" s="72"/>
      <c r="D48" s="72"/>
      <c r="E48" s="72"/>
      <c r="F48" s="72"/>
      <c r="G48" s="73"/>
    </row>
    <row r="49" spans="1:7" ht="13" x14ac:dyDescent="0.3">
      <c r="A49" s="74" t="s">
        <v>50</v>
      </c>
      <c r="B49" s="51">
        <f t="shared" ref="B49:G49" si="9">B23+B47</f>
        <v>141510</v>
      </c>
      <c r="C49" s="51">
        <f t="shared" si="9"/>
        <v>143958</v>
      </c>
      <c r="D49" s="51">
        <f t="shared" si="9"/>
        <v>164688.05476950001</v>
      </c>
      <c r="E49" s="51">
        <f t="shared" si="9"/>
        <v>168945.9307695</v>
      </c>
      <c r="F49" s="51">
        <f t="shared" si="9"/>
        <v>147254.84938489</v>
      </c>
      <c r="G49" s="52">
        <f t="shared" si="9"/>
        <v>203182.19282329001</v>
      </c>
    </row>
    <row r="50" spans="1:7" ht="13" x14ac:dyDescent="0.3">
      <c r="A50" s="75"/>
      <c r="B50" s="76"/>
      <c r="C50" s="76"/>
      <c r="D50" s="76"/>
      <c r="E50" s="76"/>
      <c r="F50" s="76"/>
      <c r="G50" s="77"/>
    </row>
    <row r="51" spans="1:7" ht="13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" x14ac:dyDescent="0.3">
      <c r="A52" s="81" t="s">
        <v>52</v>
      </c>
      <c r="B52" s="82">
        <f t="shared" ref="B52:G52" si="10">SUM(B17-B49)</f>
        <v>-8442</v>
      </c>
      <c r="C52" s="82">
        <f t="shared" si="10"/>
        <v>-35546</v>
      </c>
      <c r="D52" s="82">
        <f t="shared" si="10"/>
        <v>-47227.384391500003</v>
      </c>
      <c r="E52" s="82">
        <f t="shared" si="10"/>
        <v>-49985.260391499993</v>
      </c>
      <c r="F52" s="82">
        <f t="shared" si="10"/>
        <v>-32964.965599329982</v>
      </c>
      <c r="G52" s="83">
        <f t="shared" si="10"/>
        <v>-90392.309037729996</v>
      </c>
    </row>
    <row r="53" spans="1:7" ht="13" x14ac:dyDescent="0.3">
      <c r="A53" s="84"/>
      <c r="B53" s="85"/>
      <c r="C53" s="85"/>
      <c r="D53" s="85"/>
      <c r="E53" s="85"/>
      <c r="F53" s="85"/>
      <c r="G53" s="86"/>
    </row>
    <row r="54" spans="1:7" ht="13.5" thickBot="1" x14ac:dyDescent="0.35">
      <c r="A54" s="87" t="s">
        <v>70</v>
      </c>
      <c r="B54" s="88">
        <v>793793</v>
      </c>
      <c r="C54" s="115">
        <f>+B59-B55</f>
        <v>785351</v>
      </c>
      <c r="D54" s="88">
        <f>+C59-C55</f>
        <v>749805</v>
      </c>
      <c r="E54" s="88">
        <f>+D59-D55</f>
        <v>702577.61560849985</v>
      </c>
      <c r="F54" s="88">
        <f>+E59-E55</f>
        <v>652592.35521699989</v>
      </c>
      <c r="G54" s="89">
        <f>+F59-F55</f>
        <v>619627.38961766986</v>
      </c>
    </row>
    <row r="55" spans="1:7" ht="13" x14ac:dyDescent="0.3">
      <c r="A55" s="90" t="s">
        <v>53</v>
      </c>
      <c r="B55" s="91">
        <v>359675</v>
      </c>
      <c r="C55" s="91">
        <f>+B55+B56+B57</f>
        <v>369675</v>
      </c>
      <c r="D55" s="91">
        <f>+C55+C56+C57</f>
        <v>379675</v>
      </c>
      <c r="E55" s="91">
        <f t="shared" ref="E55:G55" si="11">+D55+D56</f>
        <v>389675</v>
      </c>
      <c r="F55" s="91">
        <f t="shared" si="11"/>
        <v>399675</v>
      </c>
      <c r="G55" s="91">
        <f t="shared" si="11"/>
        <v>409675</v>
      </c>
    </row>
    <row r="56" spans="1:7" x14ac:dyDescent="0.25">
      <c r="A56" s="92" t="s">
        <v>54</v>
      </c>
      <c r="B56" s="93">
        <v>10000</v>
      </c>
      <c r="C56" s="113">
        <v>10000</v>
      </c>
      <c r="D56" s="93">
        <v>10000</v>
      </c>
      <c r="E56" s="93">
        <v>10000</v>
      </c>
      <c r="F56" s="93">
        <v>10000</v>
      </c>
      <c r="G56" s="94">
        <v>10000</v>
      </c>
    </row>
    <row r="57" spans="1:7" ht="13" thickBot="1" x14ac:dyDescent="0.3">
      <c r="A57" s="95" t="s">
        <v>55</v>
      </c>
      <c r="B57" s="96">
        <v>0</v>
      </c>
      <c r="C57" s="97"/>
      <c r="D57" s="97"/>
      <c r="E57" s="96"/>
      <c r="F57" s="97"/>
      <c r="G57" s="98"/>
    </row>
    <row r="58" spans="1:7" ht="13" x14ac:dyDescent="0.3">
      <c r="A58" s="99" t="s">
        <v>56</v>
      </c>
      <c r="B58" s="100">
        <v>-6000</v>
      </c>
      <c r="C58" s="100">
        <v>-6000</v>
      </c>
      <c r="D58" s="100">
        <v>-6000</v>
      </c>
      <c r="E58" s="100">
        <v>-6000</v>
      </c>
      <c r="F58" s="100">
        <v>-6000</v>
      </c>
      <c r="G58" s="100">
        <v>-6000</v>
      </c>
    </row>
    <row r="59" spans="1:7" ht="13" x14ac:dyDescent="0.3">
      <c r="A59" s="102" t="s">
        <v>61</v>
      </c>
      <c r="B59" s="103">
        <f>+B52+B54+B55</f>
        <v>1145026</v>
      </c>
      <c r="C59" s="103">
        <f t="shared" ref="C59:G59" si="12">+C52+C54+C55</f>
        <v>1119480</v>
      </c>
      <c r="D59" s="103">
        <f t="shared" si="12"/>
        <v>1082252.6156084999</v>
      </c>
      <c r="E59" s="103">
        <f t="shared" si="12"/>
        <v>1042267.3552169999</v>
      </c>
      <c r="F59" s="103">
        <f t="shared" si="12"/>
        <v>1019302.3896176699</v>
      </c>
      <c r="G59" s="103">
        <f t="shared" si="12"/>
        <v>938910.08057993988</v>
      </c>
    </row>
    <row r="60" spans="1:7" ht="13" x14ac:dyDescent="0.3">
      <c r="A60" s="104" t="s">
        <v>57</v>
      </c>
      <c r="B60" s="106"/>
      <c r="C60" s="107">
        <v>0</v>
      </c>
      <c r="D60" s="106">
        <v>0.02</v>
      </c>
      <c r="E60" s="105">
        <v>0</v>
      </c>
      <c r="F60" s="106">
        <v>0.02</v>
      </c>
      <c r="G60" s="105">
        <v>0</v>
      </c>
    </row>
    <row r="61" spans="1:7" ht="13" x14ac:dyDescent="0.3">
      <c r="A61" s="108" t="s">
        <v>66</v>
      </c>
      <c r="B61" s="110">
        <v>33801305</v>
      </c>
      <c r="C61" s="110">
        <v>33836726</v>
      </c>
      <c r="D61" s="109">
        <f>C61*(1+D60)</f>
        <v>34513460.520000003</v>
      </c>
      <c r="E61" s="109">
        <f>D61*(1+E60)</f>
        <v>34513460.520000003</v>
      </c>
      <c r="F61" s="109">
        <f>E61*(1+F60)</f>
        <v>35203729.730400003</v>
      </c>
      <c r="G61" s="109">
        <f>F61*(1+G60)</f>
        <v>35203729.730400003</v>
      </c>
    </row>
    <row r="62" spans="1:7" x14ac:dyDescent="0.25">
      <c r="A62" s="111" t="s">
        <v>59</v>
      </c>
      <c r="B62" s="105">
        <v>0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</sheetData>
  <mergeCells count="1">
    <mergeCell ref="A4:A5"/>
  </mergeCells>
  <conditionalFormatting sqref="C57:D57 F57:G57 B58:G58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K65"/>
  <sheetViews>
    <sheetView workbookViewId="0">
      <selection activeCell="D12" sqref="D12"/>
    </sheetView>
  </sheetViews>
  <sheetFormatPr defaultColWidth="8.81640625" defaultRowHeight="12.5" x14ac:dyDescent="0.25"/>
  <cols>
    <col min="1" max="1" width="64.7265625" style="1" customWidth="1"/>
    <col min="2" max="3" width="14.26953125" style="1" customWidth="1"/>
    <col min="4" max="6" width="14.7265625" style="1" customWidth="1"/>
    <col min="7" max="7" width="14.1796875" style="1" customWidth="1"/>
    <col min="8" max="245" width="8.81640625" style="1"/>
  </cols>
  <sheetData>
    <row r="1" spans="1:245" ht="14.65" customHeight="1" x14ac:dyDescent="0.3">
      <c r="A1" s="2" t="s">
        <v>0</v>
      </c>
      <c r="B1" s="3">
        <v>2020</v>
      </c>
      <c r="C1" s="4">
        <v>2021</v>
      </c>
      <c r="D1" s="5">
        <v>2022</v>
      </c>
      <c r="E1" s="6">
        <v>2023</v>
      </c>
      <c r="F1" s="6">
        <v>2024</v>
      </c>
      <c r="G1" s="7">
        <v>2025</v>
      </c>
    </row>
    <row r="2" spans="1:245" ht="13.75" customHeight="1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245" ht="13.75" customHeight="1" x14ac:dyDescent="0.3">
      <c r="A3" s="14" t="s">
        <v>83</v>
      </c>
      <c r="B3" s="15" t="s">
        <v>65</v>
      </c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245" ht="13.75" customHeight="1" x14ac:dyDescent="0.25">
      <c r="A4" s="162" t="s">
        <v>68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245" ht="13.75" customHeight="1" x14ac:dyDescent="0.3">
      <c r="A5" s="163"/>
      <c r="B5" s="22">
        <v>3</v>
      </c>
      <c r="C5" s="22">
        <v>3</v>
      </c>
      <c r="D5" s="22">
        <f>+C5</f>
        <v>3</v>
      </c>
      <c r="E5" s="22">
        <f>+D5</f>
        <v>3</v>
      </c>
      <c r="F5" s="22">
        <f>+E5</f>
        <v>3</v>
      </c>
      <c r="G5" s="23">
        <f>+F5</f>
        <v>3</v>
      </c>
    </row>
    <row r="6" spans="1:245" ht="13.75" customHeight="1" x14ac:dyDescent="0.25">
      <c r="A6" s="24" t="s">
        <v>69</v>
      </c>
      <c r="B6" s="25"/>
      <c r="C6" s="26"/>
      <c r="D6" s="26"/>
      <c r="E6" s="26"/>
      <c r="F6" s="26"/>
      <c r="G6" s="27"/>
    </row>
    <row r="7" spans="1:245" ht="13.75" customHeight="1" x14ac:dyDescent="0.3">
      <c r="A7" s="28"/>
      <c r="B7" s="29"/>
      <c r="C7" s="30"/>
      <c r="D7" s="30"/>
      <c r="E7" s="30"/>
      <c r="F7" s="30"/>
      <c r="G7" s="31"/>
    </row>
    <row r="8" spans="1:245" ht="13.75" customHeight="1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245" ht="13.75" customHeight="1" x14ac:dyDescent="0.3">
      <c r="A9" s="35"/>
      <c r="B9" s="36">
        <v>3</v>
      </c>
      <c r="C9" s="36">
        <f t="shared" ref="C9:G9" si="0">C5+C7</f>
        <v>3</v>
      </c>
      <c r="D9" s="36">
        <f t="shared" si="0"/>
        <v>3</v>
      </c>
      <c r="E9" s="36">
        <f t="shared" si="0"/>
        <v>3</v>
      </c>
      <c r="F9" s="36">
        <f t="shared" si="0"/>
        <v>3</v>
      </c>
      <c r="G9" s="37">
        <f t="shared" si="0"/>
        <v>3</v>
      </c>
    </row>
    <row r="10" spans="1:245" ht="13.75" customHeight="1" x14ac:dyDescent="0.3">
      <c r="A10" s="38" t="s">
        <v>12</v>
      </c>
      <c r="B10" s="39"/>
      <c r="C10" s="39"/>
      <c r="D10" s="39"/>
      <c r="E10" s="39"/>
      <c r="F10" s="39"/>
      <c r="G10" s="40"/>
    </row>
    <row r="11" spans="1:245" ht="13.75" customHeight="1" x14ac:dyDescent="0.25">
      <c r="A11" s="41" t="s">
        <v>13</v>
      </c>
      <c r="B11" s="112"/>
      <c r="C11" s="42"/>
      <c r="D11" s="42"/>
      <c r="E11" s="42"/>
      <c r="F11" s="42"/>
      <c r="G11" s="44"/>
    </row>
    <row r="12" spans="1:245" ht="13.75" customHeight="1" x14ac:dyDescent="0.25">
      <c r="A12" s="41" t="s">
        <v>14</v>
      </c>
      <c r="B12" s="43">
        <v>101404</v>
      </c>
      <c r="C12" s="43">
        <v>101510</v>
      </c>
      <c r="D12" s="43">
        <f t="shared" ref="D12:G12" si="1">D61*(D5*0.001)</f>
        <v>103540.38156000001</v>
      </c>
      <c r="E12" s="43">
        <f t="shared" si="1"/>
        <v>103540.38156000001</v>
      </c>
      <c r="F12" s="43">
        <f t="shared" si="1"/>
        <v>105611.18919120001</v>
      </c>
      <c r="G12" s="45">
        <f t="shared" si="1"/>
        <v>105611.18919120001</v>
      </c>
    </row>
    <row r="13" spans="1:245" ht="13.75" customHeight="1" x14ac:dyDescent="0.25">
      <c r="A13" s="41" t="s">
        <v>15</v>
      </c>
      <c r="B13" s="46">
        <v>8777</v>
      </c>
      <c r="C13" s="42">
        <v>5070</v>
      </c>
      <c r="D13" s="42">
        <f>D61*(D9*0.001)*0.06</f>
        <v>6212.4228936</v>
      </c>
      <c r="E13" s="42">
        <f>E61*(E9*0.001)*0.06</f>
        <v>6212.4228936</v>
      </c>
      <c r="F13" s="42">
        <f>F61*(F9*0.001)*0.06</f>
        <v>6336.6713514720004</v>
      </c>
      <c r="G13" s="44">
        <f>G61*(G9*0.001)*0.06</f>
        <v>6336.6713514720004</v>
      </c>
    </row>
    <row r="14" spans="1:245" s="119" customFormat="1" ht="13.75" customHeight="1" x14ac:dyDescent="0.25">
      <c r="A14" s="121" t="s">
        <v>16</v>
      </c>
      <c r="B14" s="120">
        <v>8161</v>
      </c>
      <c r="C14" s="112">
        <v>8750</v>
      </c>
      <c r="D14" s="112">
        <f>D38/2</f>
        <v>15500</v>
      </c>
      <c r="E14" s="112">
        <f>E38/2</f>
        <v>17000</v>
      </c>
      <c r="F14" s="112">
        <f>F38/2</f>
        <v>10500</v>
      </c>
      <c r="G14" s="117">
        <f>G38/2</f>
        <v>9000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</row>
    <row r="15" spans="1:245" ht="13.75" customHeight="1" x14ac:dyDescent="0.25">
      <c r="A15" s="41" t="s">
        <v>17</v>
      </c>
      <c r="B15" s="46">
        <v>11899</v>
      </c>
      <c r="C15" s="42">
        <v>10000</v>
      </c>
      <c r="D15" s="112">
        <v>10000</v>
      </c>
      <c r="E15" s="112">
        <v>10000</v>
      </c>
      <c r="F15" s="112">
        <v>10000</v>
      </c>
      <c r="G15" s="117">
        <v>10000</v>
      </c>
    </row>
    <row r="16" spans="1:245" ht="13.75" customHeight="1" x14ac:dyDescent="0.25">
      <c r="A16" s="47" t="s">
        <v>18</v>
      </c>
      <c r="B16" s="122">
        <v>2827</v>
      </c>
      <c r="C16" s="48">
        <v>0</v>
      </c>
      <c r="D16" s="48">
        <v>500</v>
      </c>
      <c r="E16" s="48">
        <v>500</v>
      </c>
      <c r="F16" s="48">
        <v>500</v>
      </c>
      <c r="G16" s="49">
        <v>500</v>
      </c>
    </row>
    <row r="17" spans="1:245" ht="13.75" customHeight="1" x14ac:dyDescent="0.3">
      <c r="A17" s="50" t="s">
        <v>19</v>
      </c>
      <c r="B17" s="51">
        <f t="shared" ref="B17:G17" si="2">SUM(B11:B16)</f>
        <v>133068</v>
      </c>
      <c r="C17" s="51">
        <f t="shared" si="2"/>
        <v>125330</v>
      </c>
      <c r="D17" s="51">
        <f t="shared" si="2"/>
        <v>135752.80445360002</v>
      </c>
      <c r="E17" s="51">
        <f t="shared" si="2"/>
        <v>137252.80445360002</v>
      </c>
      <c r="F17" s="51">
        <f t="shared" si="2"/>
        <v>132947.86054267202</v>
      </c>
      <c r="G17" s="52">
        <f t="shared" si="2"/>
        <v>131447.86054267202</v>
      </c>
    </row>
    <row r="18" spans="1:245" ht="13.75" customHeight="1" x14ac:dyDescent="0.3">
      <c r="A18" s="53" t="s">
        <v>20</v>
      </c>
      <c r="B18" s="39"/>
      <c r="C18" s="39"/>
      <c r="D18" s="39"/>
      <c r="E18" s="39"/>
      <c r="F18" s="39"/>
      <c r="G18" s="40"/>
    </row>
    <row r="19" spans="1:245" ht="13.75" customHeight="1" x14ac:dyDescent="0.25">
      <c r="A19" s="54" t="s">
        <v>21</v>
      </c>
      <c r="B19" s="42"/>
      <c r="C19" s="42"/>
      <c r="D19" s="42"/>
      <c r="E19" s="42"/>
      <c r="F19" s="42"/>
      <c r="G19" s="44"/>
    </row>
    <row r="20" spans="1:245" ht="13.75" customHeight="1" x14ac:dyDescent="0.25">
      <c r="A20" s="55" t="s">
        <v>67</v>
      </c>
      <c r="B20" s="56"/>
      <c r="C20" s="42"/>
      <c r="D20" s="42"/>
      <c r="E20" s="42"/>
      <c r="F20" s="42"/>
      <c r="G20" s="44"/>
    </row>
    <row r="21" spans="1:245" ht="13.75" customHeight="1" x14ac:dyDescent="0.25">
      <c r="A21" s="54" t="s">
        <v>23</v>
      </c>
      <c r="B21" s="42"/>
      <c r="C21" s="42"/>
      <c r="D21" s="42"/>
      <c r="E21" s="42"/>
      <c r="F21" s="42"/>
      <c r="G21" s="44"/>
    </row>
    <row r="22" spans="1:245" ht="13.75" customHeight="1" x14ac:dyDescent="0.25">
      <c r="A22" s="54" t="s">
        <v>24</v>
      </c>
      <c r="B22" s="48"/>
      <c r="C22" s="48"/>
      <c r="D22" s="48"/>
      <c r="E22" s="48"/>
      <c r="F22" s="48"/>
      <c r="G22" s="49"/>
    </row>
    <row r="23" spans="1:245" ht="13.75" customHeight="1" x14ac:dyDescent="0.3">
      <c r="A23" s="57" t="s">
        <v>25</v>
      </c>
      <c r="B23" s="58">
        <f t="shared" ref="B23" si="3">SUM(B19:B22)</f>
        <v>0</v>
      </c>
      <c r="C23" s="59"/>
      <c r="D23" s="59"/>
      <c r="E23" s="59"/>
      <c r="F23" s="59"/>
      <c r="G23" s="60"/>
    </row>
    <row r="24" spans="1:245" s="119" customFormat="1" ht="13.75" customHeight="1" x14ac:dyDescent="0.25">
      <c r="A24" s="116" t="s">
        <v>26</v>
      </c>
      <c r="B24" s="112">
        <v>26200</v>
      </c>
      <c r="C24" s="112">
        <v>27000</v>
      </c>
      <c r="D24" s="112">
        <v>27000</v>
      </c>
      <c r="E24" s="112">
        <f t="shared" ref="D24:G25" si="4">D24*(1+E$62)</f>
        <v>27540</v>
      </c>
      <c r="F24" s="112">
        <f t="shared" si="4"/>
        <v>28090.799999999999</v>
      </c>
      <c r="G24" s="117">
        <f t="shared" si="4"/>
        <v>28652.615999999998</v>
      </c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</row>
    <row r="25" spans="1:245" ht="13.75" customHeight="1" x14ac:dyDescent="0.25">
      <c r="A25" s="54" t="s">
        <v>27</v>
      </c>
      <c r="B25" s="112">
        <v>0</v>
      </c>
      <c r="C25" s="112">
        <v>500</v>
      </c>
      <c r="D25" s="42">
        <f t="shared" si="4"/>
        <v>510</v>
      </c>
      <c r="E25" s="42">
        <f t="shared" si="4"/>
        <v>520.20000000000005</v>
      </c>
      <c r="F25" s="42">
        <f t="shared" si="4"/>
        <v>530.60400000000004</v>
      </c>
      <c r="G25" s="44">
        <f t="shared" si="4"/>
        <v>541.21608000000003</v>
      </c>
    </row>
    <row r="26" spans="1:245" ht="13.75" customHeight="1" x14ac:dyDescent="0.25">
      <c r="A26" s="54" t="s">
        <v>28</v>
      </c>
      <c r="B26" s="112">
        <v>1200</v>
      </c>
      <c r="C26" s="112">
        <v>1000</v>
      </c>
      <c r="D26" s="42">
        <v>500</v>
      </c>
      <c r="E26" s="42">
        <v>500</v>
      </c>
      <c r="F26" s="42">
        <v>500</v>
      </c>
      <c r="G26" s="44">
        <v>500</v>
      </c>
    </row>
    <row r="27" spans="1:245" ht="13.75" customHeight="1" x14ac:dyDescent="0.25">
      <c r="A27" s="54" t="s">
        <v>29</v>
      </c>
      <c r="B27" s="112">
        <v>3000</v>
      </c>
      <c r="C27" s="112">
        <v>4000</v>
      </c>
      <c r="D27" s="42">
        <v>5000</v>
      </c>
      <c r="E27" s="42">
        <v>5000</v>
      </c>
      <c r="F27" s="42">
        <v>5000</v>
      </c>
      <c r="G27" s="44">
        <v>5000</v>
      </c>
    </row>
    <row r="28" spans="1:245" ht="13.75" customHeight="1" x14ac:dyDescent="0.25">
      <c r="A28" s="54" t="s">
        <v>30</v>
      </c>
      <c r="B28" s="112">
        <v>855</v>
      </c>
      <c r="C28" s="112">
        <v>0</v>
      </c>
      <c r="D28" s="42">
        <v>10000</v>
      </c>
      <c r="E28" s="42">
        <v>10000</v>
      </c>
      <c r="F28" s="42">
        <v>0</v>
      </c>
      <c r="G28" s="44">
        <v>10000</v>
      </c>
    </row>
    <row r="29" spans="1:245" ht="13.75" customHeight="1" x14ac:dyDescent="0.25">
      <c r="A29" s="54" t="s">
        <v>31</v>
      </c>
      <c r="B29" s="112">
        <v>5000</v>
      </c>
      <c r="C29" s="112">
        <v>5000</v>
      </c>
      <c r="D29" s="42">
        <v>5000</v>
      </c>
      <c r="E29" s="42">
        <v>5000</v>
      </c>
      <c r="F29" s="42">
        <v>5000</v>
      </c>
      <c r="G29" s="44">
        <v>5000</v>
      </c>
    </row>
    <row r="30" spans="1:245" ht="13.75" customHeight="1" x14ac:dyDescent="0.25">
      <c r="A30" s="54" t="s">
        <v>32</v>
      </c>
      <c r="B30" s="112">
        <v>5000</v>
      </c>
      <c r="C30" s="112">
        <v>8000</v>
      </c>
      <c r="D30" s="42">
        <v>8000</v>
      </c>
      <c r="E30" s="42">
        <v>10000</v>
      </c>
      <c r="F30" s="42">
        <v>10000</v>
      </c>
      <c r="G30" s="44">
        <v>10000</v>
      </c>
    </row>
    <row r="31" spans="1:245" ht="13.75" customHeight="1" x14ac:dyDescent="0.25">
      <c r="A31" s="54" t="s">
        <v>33</v>
      </c>
      <c r="B31" s="112">
        <v>100</v>
      </c>
      <c r="C31" s="11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245" s="119" customFormat="1" ht="13.75" customHeight="1" x14ac:dyDescent="0.25">
      <c r="A32" s="116" t="s">
        <v>34</v>
      </c>
      <c r="B32" s="112">
        <v>2000</v>
      </c>
      <c r="C32" s="112">
        <v>2000</v>
      </c>
      <c r="D32" s="112">
        <f t="shared" si="5"/>
        <v>2040</v>
      </c>
      <c r="E32" s="112">
        <f t="shared" si="5"/>
        <v>2080.8000000000002</v>
      </c>
      <c r="F32" s="112">
        <f t="shared" si="5"/>
        <v>2122.4160000000002</v>
      </c>
      <c r="G32" s="117">
        <f t="shared" si="5"/>
        <v>2164.8643200000001</v>
      </c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</row>
    <row r="33" spans="1:245" ht="13.75" customHeight="1" x14ac:dyDescent="0.25">
      <c r="A33" s="54" t="s">
        <v>35</v>
      </c>
      <c r="B33" s="112">
        <v>484</v>
      </c>
      <c r="C33" s="112">
        <v>440</v>
      </c>
      <c r="D33" s="42">
        <f t="shared" si="5"/>
        <v>448.8</v>
      </c>
      <c r="E33" s="42">
        <f t="shared" si="5"/>
        <v>457.77600000000001</v>
      </c>
      <c r="F33" s="42">
        <f t="shared" si="5"/>
        <v>466.93152000000003</v>
      </c>
      <c r="G33" s="44">
        <f t="shared" si="5"/>
        <v>476.27015040000003</v>
      </c>
    </row>
    <row r="34" spans="1:245" ht="13.75" customHeight="1" x14ac:dyDescent="0.25">
      <c r="A34" s="54" t="s">
        <v>36</v>
      </c>
      <c r="B34" s="112">
        <v>1521</v>
      </c>
      <c r="C34" s="112">
        <v>1521</v>
      </c>
      <c r="D34" s="42">
        <f t="shared" ref="D34:G34" si="6">D12*0.015</f>
        <v>1553.1057234</v>
      </c>
      <c r="E34" s="42">
        <f t="shared" si="6"/>
        <v>1553.1057234</v>
      </c>
      <c r="F34" s="42">
        <f t="shared" si="6"/>
        <v>1584.1678378680001</v>
      </c>
      <c r="G34" s="44">
        <f t="shared" si="6"/>
        <v>1584.1678378680001</v>
      </c>
    </row>
    <row r="35" spans="1:245" ht="13.75" customHeight="1" x14ac:dyDescent="0.25">
      <c r="A35" s="54" t="s">
        <v>37</v>
      </c>
      <c r="B35" s="112">
        <v>1000</v>
      </c>
      <c r="C35" s="112">
        <v>500</v>
      </c>
      <c r="D35" s="42">
        <f t="shared" ref="D35:G37" si="7">C35*(1+D$62)</f>
        <v>510</v>
      </c>
      <c r="E35" s="42">
        <f t="shared" si="7"/>
        <v>520.20000000000005</v>
      </c>
      <c r="F35" s="42">
        <f t="shared" si="7"/>
        <v>530.60400000000004</v>
      </c>
      <c r="G35" s="44">
        <f t="shared" si="7"/>
        <v>541.21608000000003</v>
      </c>
    </row>
    <row r="36" spans="1:245" s="127" customFormat="1" ht="13.75" customHeight="1" x14ac:dyDescent="0.25">
      <c r="A36" s="123" t="s">
        <v>38</v>
      </c>
      <c r="B36" s="124">
        <v>13090</v>
      </c>
      <c r="C36" s="124">
        <v>11500</v>
      </c>
      <c r="D36" s="124">
        <f t="shared" si="7"/>
        <v>11730</v>
      </c>
      <c r="E36" s="124">
        <f t="shared" si="7"/>
        <v>11964.6</v>
      </c>
      <c r="F36" s="124">
        <f t="shared" si="7"/>
        <v>12203.892</v>
      </c>
      <c r="G36" s="125">
        <f t="shared" si="7"/>
        <v>12447.96984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</row>
    <row r="37" spans="1:245" ht="13.75" customHeight="1" x14ac:dyDescent="0.25">
      <c r="A37" s="54" t="s">
        <v>39</v>
      </c>
      <c r="B37" s="112">
        <v>2500</v>
      </c>
      <c r="C37" s="112">
        <v>2500</v>
      </c>
      <c r="D37" s="42">
        <f t="shared" si="7"/>
        <v>2550</v>
      </c>
      <c r="E37" s="42">
        <f t="shared" si="7"/>
        <v>2601</v>
      </c>
      <c r="F37" s="42">
        <f t="shared" si="7"/>
        <v>2653.02</v>
      </c>
      <c r="G37" s="44">
        <f t="shared" si="7"/>
        <v>2706.0803999999998</v>
      </c>
    </row>
    <row r="38" spans="1:245" s="119" customFormat="1" ht="13.75" customHeight="1" x14ac:dyDescent="0.25">
      <c r="A38" s="116" t="s">
        <v>40</v>
      </c>
      <c r="B38" s="112">
        <v>18000</v>
      </c>
      <c r="C38" s="112">
        <v>17500</v>
      </c>
      <c r="D38" s="112">
        <v>31000</v>
      </c>
      <c r="E38" s="112">
        <v>34000</v>
      </c>
      <c r="F38" s="112">
        <v>21000</v>
      </c>
      <c r="G38" s="117">
        <v>18000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</row>
    <row r="39" spans="1:245" s="127" customFormat="1" ht="13.75" customHeight="1" x14ac:dyDescent="0.25">
      <c r="A39" s="123" t="s">
        <v>71</v>
      </c>
      <c r="B39" s="124">
        <v>8410</v>
      </c>
      <c r="C39" s="124">
        <v>10000</v>
      </c>
      <c r="D39" s="124">
        <f>C39*(1+D$62)</f>
        <v>10200</v>
      </c>
      <c r="E39" s="124">
        <f>D39*(1+E$62)</f>
        <v>10404</v>
      </c>
      <c r="F39" s="124">
        <f>E39*(1+F$62)</f>
        <v>10612.08</v>
      </c>
      <c r="G39" s="125">
        <f>F39*(1+G$62)</f>
        <v>10824.321599999999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</row>
    <row r="40" spans="1:245" ht="13.75" customHeight="1" x14ac:dyDescent="0.25">
      <c r="A40" s="54" t="s">
        <v>42</v>
      </c>
      <c r="B40" s="112"/>
      <c r="C40" s="112"/>
      <c r="D40" s="42"/>
      <c r="E40" s="42"/>
      <c r="F40" s="42"/>
      <c r="G40" s="44"/>
    </row>
    <row r="41" spans="1:245" s="119" customFormat="1" ht="13.75" customHeight="1" x14ac:dyDescent="0.25">
      <c r="A41" s="116" t="s">
        <v>43</v>
      </c>
      <c r="B41" s="112">
        <v>45000</v>
      </c>
      <c r="C41" s="112">
        <v>45000</v>
      </c>
      <c r="D41" s="112">
        <v>50000</v>
      </c>
      <c r="E41" s="112">
        <v>50000</v>
      </c>
      <c r="F41" s="112">
        <v>50000</v>
      </c>
      <c r="G41" s="117">
        <v>50000</v>
      </c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</row>
    <row r="42" spans="1:245" ht="13.75" customHeight="1" x14ac:dyDescent="0.25">
      <c r="A42" s="54" t="s">
        <v>44</v>
      </c>
      <c r="B42" s="42">
        <v>2150</v>
      </c>
      <c r="C42" s="42">
        <v>2200</v>
      </c>
      <c r="D42" s="42">
        <f>C42*(1+D62)</f>
        <v>2244</v>
      </c>
      <c r="E42" s="42">
        <f>D42*(1+E62)</f>
        <v>2288.88</v>
      </c>
      <c r="F42" s="42">
        <f>E42*(1+F62)</f>
        <v>2334.6576</v>
      </c>
      <c r="G42" s="44">
        <f>F42*(1+G62)</f>
        <v>2381.3507519999998</v>
      </c>
    </row>
    <row r="43" spans="1:245" ht="13.75" customHeight="1" x14ac:dyDescent="0.25">
      <c r="A43" s="54" t="s">
        <v>45</v>
      </c>
      <c r="B43" s="42">
        <v>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245" s="119" customFormat="1" ht="13.75" customHeight="1" x14ac:dyDescent="0.25">
      <c r="A44" s="116" t="s">
        <v>46</v>
      </c>
      <c r="B44" s="112">
        <v>0</v>
      </c>
      <c r="C44" s="112">
        <v>0</v>
      </c>
      <c r="D44" s="112">
        <f>C44*(1+D62)</f>
        <v>0</v>
      </c>
      <c r="E44" s="112">
        <f>D44*(1+E62)</f>
        <v>0</v>
      </c>
      <c r="F44" s="112">
        <f>E44*(1+F62)</f>
        <v>0</v>
      </c>
      <c r="G44" s="117">
        <f>F44*(1+G62)</f>
        <v>0</v>
      </c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</row>
    <row r="45" spans="1:245" ht="13.75" customHeight="1" x14ac:dyDescent="0.25">
      <c r="A45" s="54" t="s">
        <v>47</v>
      </c>
      <c r="B45" s="42">
        <v>0</v>
      </c>
      <c r="C45" s="42">
        <v>0</v>
      </c>
      <c r="D45" s="42">
        <f>C45*(1+D62)</f>
        <v>0</v>
      </c>
      <c r="E45" s="42">
        <f>D45*(1+E62)</f>
        <v>0</v>
      </c>
      <c r="F45" s="42">
        <f>E45*(1+F62)</f>
        <v>0</v>
      </c>
      <c r="G45" s="44">
        <f>F45*(1+G62)</f>
        <v>0</v>
      </c>
    </row>
    <row r="46" spans="1:245" ht="14.15" customHeight="1" x14ac:dyDescent="0.25">
      <c r="A46" s="65" t="s">
        <v>48</v>
      </c>
      <c r="B46" s="66">
        <v>6000</v>
      </c>
      <c r="C46" s="66">
        <v>3800</v>
      </c>
      <c r="D46" s="66">
        <f>C46*(1+D$62)</f>
        <v>3876</v>
      </c>
      <c r="E46" s="66">
        <f>D46*(1+E$62)</f>
        <v>3953.52</v>
      </c>
      <c r="F46" s="66">
        <f>E46*(1+F$62)</f>
        <v>4032.5904</v>
      </c>
      <c r="G46" s="67">
        <f>F46*(1+G$62)</f>
        <v>4113.2422079999997</v>
      </c>
    </row>
    <row r="47" spans="1:245" ht="17.25" customHeight="1" x14ac:dyDescent="0.3">
      <c r="A47" s="68" t="s">
        <v>49</v>
      </c>
      <c r="B47" s="69">
        <f>SUM(B24:B46)</f>
        <v>141510</v>
      </c>
      <c r="C47" s="69">
        <f t="shared" ref="C47:G47" si="8">SUM(C24:C46)</f>
        <v>144211</v>
      </c>
      <c r="D47" s="69">
        <f t="shared" si="8"/>
        <v>173946.90572340001</v>
      </c>
      <c r="E47" s="69">
        <f t="shared" si="8"/>
        <v>180204.7817234</v>
      </c>
      <c r="F47" s="69">
        <f t="shared" si="8"/>
        <v>158518.87735786801</v>
      </c>
      <c r="G47" s="70">
        <f t="shared" si="8"/>
        <v>166827.571548268</v>
      </c>
    </row>
    <row r="48" spans="1:245" ht="13.75" customHeight="1" x14ac:dyDescent="0.3">
      <c r="A48" s="71"/>
      <c r="B48" s="72"/>
      <c r="C48" s="72"/>
      <c r="D48" s="72"/>
      <c r="E48" s="72"/>
      <c r="F48" s="72"/>
      <c r="G48" s="73"/>
    </row>
    <row r="49" spans="1:7" ht="13.75" customHeight="1" x14ac:dyDescent="0.3">
      <c r="A49" s="74" t="s">
        <v>50</v>
      </c>
      <c r="B49" s="51">
        <f t="shared" ref="B49:G49" si="9">B23+B47</f>
        <v>141510</v>
      </c>
      <c r="C49" s="51">
        <f t="shared" si="9"/>
        <v>144211</v>
      </c>
      <c r="D49" s="51">
        <f t="shared" si="9"/>
        <v>173946.90572340001</v>
      </c>
      <c r="E49" s="51">
        <f t="shared" si="9"/>
        <v>180204.7817234</v>
      </c>
      <c r="F49" s="51">
        <f t="shared" si="9"/>
        <v>158518.87735786801</v>
      </c>
      <c r="G49" s="52">
        <f t="shared" si="9"/>
        <v>166827.571548268</v>
      </c>
    </row>
    <row r="50" spans="1:7" ht="13.75" customHeight="1" x14ac:dyDescent="0.3">
      <c r="A50" s="75"/>
      <c r="B50" s="76"/>
      <c r="C50" s="76"/>
      <c r="D50" s="76"/>
      <c r="E50" s="76"/>
      <c r="F50" s="76"/>
      <c r="G50" s="77"/>
    </row>
    <row r="51" spans="1:7" ht="13.75" customHeight="1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.75" customHeight="1" x14ac:dyDescent="0.3">
      <c r="A52" s="81" t="s">
        <v>52</v>
      </c>
      <c r="B52" s="82">
        <f t="shared" ref="B52:G52" si="10">SUM(B17-B49)</f>
        <v>-8442</v>
      </c>
      <c r="C52" s="82">
        <f t="shared" si="10"/>
        <v>-18881</v>
      </c>
      <c r="D52" s="82">
        <f t="shared" si="10"/>
        <v>-38194.101269799983</v>
      </c>
      <c r="E52" s="82">
        <f t="shared" si="10"/>
        <v>-42951.977269799972</v>
      </c>
      <c r="F52" s="82">
        <f t="shared" si="10"/>
        <v>-25571.016815195995</v>
      </c>
      <c r="G52" s="83">
        <f t="shared" si="10"/>
        <v>-35379.711005595978</v>
      </c>
    </row>
    <row r="53" spans="1:7" ht="13.75" customHeight="1" x14ac:dyDescent="0.3">
      <c r="A53" s="84"/>
      <c r="B53" s="85"/>
      <c r="C53" s="85"/>
      <c r="D53" s="85"/>
      <c r="E53" s="85"/>
      <c r="F53" s="85"/>
      <c r="G53" s="86"/>
    </row>
    <row r="54" spans="1:7" ht="14.65" customHeight="1" thickBot="1" x14ac:dyDescent="0.35">
      <c r="A54" s="87" t="s">
        <v>70</v>
      </c>
      <c r="B54" s="88">
        <v>793793</v>
      </c>
      <c r="C54" s="115">
        <f>+B59-B55</f>
        <v>785351</v>
      </c>
      <c r="D54" s="88">
        <f>+C59-C55</f>
        <v>766470</v>
      </c>
      <c r="E54" s="88">
        <f>+D59-D55</f>
        <v>728275.89873020002</v>
      </c>
      <c r="F54" s="88">
        <f>+E59-E55</f>
        <v>685323.9214604001</v>
      </c>
      <c r="G54" s="89">
        <f>+F59-F55</f>
        <v>659752.90464520408</v>
      </c>
    </row>
    <row r="55" spans="1:7" ht="12.75" customHeight="1" x14ac:dyDescent="0.3">
      <c r="A55" s="90" t="s">
        <v>53</v>
      </c>
      <c r="B55" s="91">
        <v>359675</v>
      </c>
      <c r="C55" s="91">
        <f>+B55+B56+B57</f>
        <v>369675</v>
      </c>
      <c r="D55" s="91">
        <f>+C55+C56+C57</f>
        <v>379675</v>
      </c>
      <c r="E55" s="91">
        <f t="shared" ref="E55:G55" si="11">+D55+D56</f>
        <v>389675</v>
      </c>
      <c r="F55" s="91">
        <f t="shared" si="11"/>
        <v>399675</v>
      </c>
      <c r="G55" s="91">
        <f t="shared" si="11"/>
        <v>409675</v>
      </c>
    </row>
    <row r="56" spans="1:7" ht="12.75" customHeight="1" x14ac:dyDescent="0.25">
      <c r="A56" s="92" t="s">
        <v>54</v>
      </c>
      <c r="B56" s="93">
        <v>10000</v>
      </c>
      <c r="C56" s="113">
        <v>10000</v>
      </c>
      <c r="D56" s="93">
        <v>10000</v>
      </c>
      <c r="E56" s="93">
        <v>10000</v>
      </c>
      <c r="F56" s="93">
        <v>10000</v>
      </c>
      <c r="G56" s="94">
        <v>10000</v>
      </c>
    </row>
    <row r="57" spans="1:7" ht="12.75" customHeight="1" thickBot="1" x14ac:dyDescent="0.3">
      <c r="A57" s="95" t="s">
        <v>55</v>
      </c>
      <c r="B57" s="96">
        <v>0</v>
      </c>
      <c r="C57" s="97"/>
      <c r="D57" s="97"/>
      <c r="E57" s="96"/>
      <c r="F57" s="97"/>
      <c r="G57" s="98"/>
    </row>
    <row r="58" spans="1:7" ht="12.75" customHeight="1" x14ac:dyDescent="0.3">
      <c r="A58" s="99" t="s">
        <v>56</v>
      </c>
      <c r="B58" s="100">
        <v>-6000</v>
      </c>
      <c r="C58" s="100">
        <v>-6000</v>
      </c>
      <c r="D58" s="100">
        <v>-6000</v>
      </c>
      <c r="E58" s="100">
        <v>-6000</v>
      </c>
      <c r="F58" s="100">
        <v>-6000</v>
      </c>
      <c r="G58" s="100">
        <v>-6000</v>
      </c>
    </row>
    <row r="59" spans="1:7" ht="14.15" customHeight="1" x14ac:dyDescent="0.3">
      <c r="A59" s="102" t="s">
        <v>61</v>
      </c>
      <c r="B59" s="103">
        <f>+B52+B54+B55</f>
        <v>1145026</v>
      </c>
      <c r="C59" s="103">
        <f t="shared" ref="C59:G59" si="12">+C52+C54+C55</f>
        <v>1136145</v>
      </c>
      <c r="D59" s="103">
        <f t="shared" si="12"/>
        <v>1107950.8987302</v>
      </c>
      <c r="E59" s="103">
        <f t="shared" si="12"/>
        <v>1074998.9214604001</v>
      </c>
      <c r="F59" s="103">
        <f t="shared" si="12"/>
        <v>1059427.9046452041</v>
      </c>
      <c r="G59" s="103">
        <f t="shared" si="12"/>
        <v>1034048.1936396081</v>
      </c>
    </row>
    <row r="60" spans="1:7" ht="13.75" customHeight="1" x14ac:dyDescent="0.3">
      <c r="A60" s="104" t="s">
        <v>57</v>
      </c>
      <c r="B60" s="106"/>
      <c r="C60" s="107">
        <v>0</v>
      </c>
      <c r="D60" s="106">
        <v>0.02</v>
      </c>
      <c r="E60" s="105">
        <v>0</v>
      </c>
      <c r="F60" s="106">
        <v>0.02</v>
      </c>
      <c r="G60" s="105">
        <v>0</v>
      </c>
    </row>
    <row r="61" spans="1:7" ht="13.75" customHeight="1" x14ac:dyDescent="0.3">
      <c r="A61" s="108" t="s">
        <v>66</v>
      </c>
      <c r="B61" s="110">
        <v>33801305</v>
      </c>
      <c r="C61" s="110">
        <v>33836726</v>
      </c>
      <c r="D61" s="109">
        <f>C61*(1+D60)</f>
        <v>34513460.520000003</v>
      </c>
      <c r="E61" s="109">
        <f>D61*(1+E60)</f>
        <v>34513460.520000003</v>
      </c>
      <c r="F61" s="109">
        <f>E61*(1+F60)</f>
        <v>35203729.730400003</v>
      </c>
      <c r="G61" s="109">
        <f>F61*(1+G60)</f>
        <v>35203729.730400003</v>
      </c>
    </row>
    <row r="62" spans="1:7" ht="13.75" customHeight="1" x14ac:dyDescent="0.25">
      <c r="A62" s="111" t="s">
        <v>59</v>
      </c>
      <c r="B62" s="105">
        <v>0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  <row r="65" spans="2:2" x14ac:dyDescent="0.25">
      <c r="B65" s="114"/>
    </row>
  </sheetData>
  <mergeCells count="1">
    <mergeCell ref="A4:A5"/>
  </mergeCells>
  <conditionalFormatting sqref="C57:D57 F57:G57 B58:G58">
    <cfRule type="cellIs" dxfId="2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scale="61" orientation="landscape" r:id="rId1"/>
  <headerFooter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6575-48DD-4262-B430-21F3D19D9BB0}">
  <dimension ref="A1:Q13"/>
  <sheetViews>
    <sheetView workbookViewId="0">
      <selection activeCell="C14" sqref="C14"/>
    </sheetView>
  </sheetViews>
  <sheetFormatPr defaultRowHeight="12.5" x14ac:dyDescent="0.25"/>
  <cols>
    <col min="2" max="2" width="14.1796875" style="129" customWidth="1"/>
    <col min="3" max="3" width="14.54296875" customWidth="1"/>
    <col min="4" max="4" width="9" style="134" customWidth="1"/>
    <col min="5" max="5" width="14.7265625" style="128" bestFit="1" customWidth="1"/>
    <col min="7" max="7" width="11.26953125" customWidth="1"/>
    <col min="8" max="8" width="11.7265625" customWidth="1"/>
    <col min="9" max="9" width="13.1796875" customWidth="1"/>
    <col min="10" max="10" width="11.26953125" customWidth="1"/>
  </cols>
  <sheetData>
    <row r="1" spans="1:17" s="150" customFormat="1" ht="21.75" customHeight="1" x14ac:dyDescent="0.35">
      <c r="A1" s="151" t="s">
        <v>81</v>
      </c>
      <c r="B1" s="152"/>
      <c r="C1" s="151"/>
      <c r="D1" s="153"/>
      <c r="E1" s="154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3" spans="1:17" s="131" customFormat="1" ht="25" x14ac:dyDescent="0.25">
      <c r="A3" s="131" t="s">
        <v>76</v>
      </c>
      <c r="B3" s="132" t="s">
        <v>78</v>
      </c>
      <c r="C3" s="131" t="s">
        <v>73</v>
      </c>
      <c r="D3" s="135" t="s">
        <v>74</v>
      </c>
      <c r="E3" s="133" t="s">
        <v>75</v>
      </c>
      <c r="G3" s="136" t="s">
        <v>79</v>
      </c>
      <c r="H3" s="136" t="s">
        <v>79</v>
      </c>
      <c r="I3" s="136" t="s">
        <v>79</v>
      </c>
      <c r="J3" s="136" t="s">
        <v>79</v>
      </c>
      <c r="K3" s="136" t="s">
        <v>79</v>
      </c>
    </row>
    <row r="4" spans="1:17" s="131" customFormat="1" x14ac:dyDescent="0.25">
      <c r="B4" s="132"/>
      <c r="D4" s="135"/>
      <c r="E4" s="133"/>
      <c r="G4" s="137">
        <v>2E-3</v>
      </c>
      <c r="H4" s="138">
        <v>2.5000000000000001E-3</v>
      </c>
      <c r="I4" s="140">
        <v>3.0000000000000001E-3</v>
      </c>
      <c r="J4" s="139">
        <v>4.0000000000000001E-3</v>
      </c>
      <c r="K4" s="139"/>
    </row>
    <row r="5" spans="1:17" x14ac:dyDescent="0.25">
      <c r="A5">
        <v>2019</v>
      </c>
      <c r="B5" s="130" t="s">
        <v>77</v>
      </c>
      <c r="C5" s="128">
        <v>460214369</v>
      </c>
      <c r="D5" s="134">
        <v>7.1999999999999995E-2</v>
      </c>
      <c r="E5" s="128">
        <f>SUMPRODUCT(C5,D5)</f>
        <v>33135434.567999996</v>
      </c>
      <c r="G5" s="128">
        <f>SUMPRODUCT(E5,G4)</f>
        <v>66270.869135999994</v>
      </c>
      <c r="H5" s="128">
        <f>SUMPRODUCT(E5,H4)</f>
        <v>82838.586419999992</v>
      </c>
      <c r="I5" s="128">
        <f>SUMPRODUCT(E5,I4)</f>
        <v>99406.303703999991</v>
      </c>
      <c r="J5" s="128">
        <f>SUMPRODUCT(E5,J4)</f>
        <v>132541.73827199999</v>
      </c>
      <c r="K5" s="128"/>
    </row>
    <row r="6" spans="1:17" x14ac:dyDescent="0.25">
      <c r="A6" s="155">
        <v>2020</v>
      </c>
      <c r="B6" s="156"/>
      <c r="C6" s="157">
        <v>460214369</v>
      </c>
      <c r="D6" s="158">
        <v>7.1499999999999994E-2</v>
      </c>
      <c r="E6" s="157">
        <f>SUMPRODUCT(C6,D6)</f>
        <v>32905327.383499999</v>
      </c>
      <c r="F6" s="155"/>
      <c r="G6" s="157">
        <f>SUMPRODUCT(E6,G4)</f>
        <v>65810.654767</v>
      </c>
      <c r="H6" s="157">
        <f>SUMPRODUCT(E6,H4)</f>
        <v>82263.31845875</v>
      </c>
      <c r="I6" s="157">
        <f>SUMPRODUCT(E6,I4)</f>
        <v>98715.9821505</v>
      </c>
      <c r="J6" s="157">
        <f>SUMPRODUCT(E6,J4)</f>
        <v>131621.309534</v>
      </c>
      <c r="K6" s="128"/>
    </row>
    <row r="7" spans="1:17" x14ac:dyDescent="0.25">
      <c r="A7">
        <v>2021</v>
      </c>
      <c r="B7" s="141" t="s">
        <v>77</v>
      </c>
      <c r="C7" s="142">
        <v>460214369</v>
      </c>
      <c r="D7" s="134">
        <v>7.1499999999999994E-2</v>
      </c>
      <c r="E7" s="128">
        <f>SUMPRODUCT(C7,D7)</f>
        <v>32905327.383499999</v>
      </c>
      <c r="G7" s="128">
        <f>SUMPRODUCT(E7,G4)</f>
        <v>65810.654767</v>
      </c>
      <c r="H7" s="128">
        <f>SUMPRODUCT(E7,H4)</f>
        <v>82263.31845875</v>
      </c>
      <c r="I7" s="128">
        <f>SUMPRODUCT(E7,I4)</f>
        <v>98715.9821505</v>
      </c>
      <c r="J7" s="128">
        <f>SUMPRODUCT(E7,J4)</f>
        <v>131621.309534</v>
      </c>
      <c r="K7" s="128"/>
    </row>
    <row r="8" spans="1:17" x14ac:dyDescent="0.25">
      <c r="G8" s="128"/>
      <c r="H8" s="128"/>
      <c r="I8" s="128"/>
      <c r="J8" s="128"/>
      <c r="K8" s="128"/>
    </row>
    <row r="9" spans="1:17" x14ac:dyDescent="0.25">
      <c r="G9" s="128"/>
      <c r="H9" s="128"/>
      <c r="I9" s="128"/>
      <c r="J9" s="128"/>
      <c r="K9" s="128"/>
    </row>
    <row r="10" spans="1:17" x14ac:dyDescent="0.25">
      <c r="G10" s="128"/>
      <c r="H10" s="128"/>
      <c r="I10" s="128"/>
      <c r="J10" s="128"/>
      <c r="K10" s="128"/>
    </row>
    <row r="11" spans="1:17" ht="13" x14ac:dyDescent="0.3">
      <c r="A11" s="159" t="s">
        <v>82</v>
      </c>
      <c r="B11" s="160"/>
      <c r="C11" s="119"/>
      <c r="D11" s="161"/>
      <c r="E11"/>
    </row>
    <row r="12" spans="1:17" x14ac:dyDescent="0.25">
      <c r="A12" s="144" t="s">
        <v>80</v>
      </c>
      <c r="B12" s="145"/>
      <c r="C12" s="144"/>
      <c r="D12" s="143"/>
      <c r="E12" s="146"/>
    </row>
    <row r="13" spans="1:17" x14ac:dyDescent="0.25">
      <c r="A13" s="147"/>
      <c r="B13" s="148" t="s">
        <v>77</v>
      </c>
      <c r="C13" s="147" t="s">
        <v>84</v>
      </c>
      <c r="D13" s="149"/>
      <c r="E13" s="142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K62"/>
  <sheetViews>
    <sheetView topLeftCell="A4" workbookViewId="0">
      <selection activeCell="A9" sqref="A9"/>
    </sheetView>
  </sheetViews>
  <sheetFormatPr defaultColWidth="8.81640625" defaultRowHeight="12.5" x14ac:dyDescent="0.25"/>
  <cols>
    <col min="1" max="1" width="64.7265625" style="1" customWidth="1"/>
    <col min="2" max="3" width="14.26953125" style="1" customWidth="1"/>
    <col min="4" max="7" width="14.7265625" style="1" customWidth="1"/>
    <col min="8" max="245" width="8.81640625" style="1"/>
  </cols>
  <sheetData>
    <row r="1" spans="1:7" ht="14.65" customHeight="1" x14ac:dyDescent="0.3">
      <c r="A1" s="2" t="s">
        <v>0</v>
      </c>
      <c r="B1" s="3">
        <v>2018</v>
      </c>
      <c r="C1" s="4">
        <v>2019</v>
      </c>
      <c r="D1" s="5">
        <v>2020</v>
      </c>
      <c r="E1" s="6">
        <v>2021</v>
      </c>
      <c r="F1" s="6">
        <v>2022</v>
      </c>
      <c r="G1" s="7">
        <v>2023</v>
      </c>
    </row>
    <row r="2" spans="1:7" ht="13.75" customHeight="1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7" ht="13.75" customHeight="1" x14ac:dyDescent="0.3">
      <c r="A3" s="14" t="s">
        <v>5</v>
      </c>
      <c r="B3" s="15"/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7" ht="13.75" customHeight="1" x14ac:dyDescent="0.25">
      <c r="A4" s="162" t="s">
        <v>64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7" ht="13.75" customHeight="1" x14ac:dyDescent="0.3">
      <c r="A5" s="163"/>
      <c r="B5" s="22">
        <v>10</v>
      </c>
      <c r="C5" s="22">
        <v>3.5</v>
      </c>
      <c r="D5" s="22">
        <f>+C5</f>
        <v>3.5</v>
      </c>
      <c r="E5" s="22">
        <f>+D5</f>
        <v>3.5</v>
      </c>
      <c r="F5" s="22">
        <f>+E5</f>
        <v>3.5</v>
      </c>
      <c r="G5" s="23">
        <f>+F5</f>
        <v>3.5</v>
      </c>
    </row>
    <row r="6" spans="1:7" ht="13.75" customHeight="1" x14ac:dyDescent="0.25">
      <c r="A6" s="24" t="s">
        <v>63</v>
      </c>
      <c r="B6" s="25" t="s">
        <v>10</v>
      </c>
      <c r="C6" s="26"/>
      <c r="D6" s="26"/>
      <c r="E6" s="26"/>
      <c r="F6" s="26"/>
      <c r="G6" s="27"/>
    </row>
    <row r="7" spans="1:7" ht="13.75" customHeight="1" x14ac:dyDescent="0.3">
      <c r="A7" s="28"/>
      <c r="B7" s="29">
        <v>15</v>
      </c>
      <c r="C7" s="30"/>
      <c r="D7" s="30"/>
      <c r="E7" s="30"/>
      <c r="F7" s="30"/>
      <c r="G7" s="31"/>
    </row>
    <row r="8" spans="1:7" ht="13.75" customHeight="1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7" ht="13.75" customHeight="1" x14ac:dyDescent="0.3">
      <c r="A9" s="35"/>
      <c r="B9" s="36">
        <f t="shared" ref="B9:G9" si="0">B5+B7</f>
        <v>25</v>
      </c>
      <c r="C9" s="36">
        <f t="shared" si="0"/>
        <v>3.5</v>
      </c>
      <c r="D9" s="36">
        <f t="shared" si="0"/>
        <v>3.5</v>
      </c>
      <c r="E9" s="36">
        <f t="shared" si="0"/>
        <v>3.5</v>
      </c>
      <c r="F9" s="36">
        <f t="shared" si="0"/>
        <v>3.5</v>
      </c>
      <c r="G9" s="37">
        <f t="shared" si="0"/>
        <v>3.5</v>
      </c>
    </row>
    <row r="10" spans="1:7" ht="13.75" customHeight="1" x14ac:dyDescent="0.3">
      <c r="A10" s="38" t="s">
        <v>12</v>
      </c>
      <c r="B10" s="39"/>
      <c r="C10" s="39"/>
      <c r="D10" s="39"/>
      <c r="E10" s="39"/>
      <c r="F10" s="39"/>
      <c r="G10" s="40"/>
    </row>
    <row r="11" spans="1:7" ht="13.75" customHeight="1" x14ac:dyDescent="0.25">
      <c r="A11" s="41" t="s">
        <v>13</v>
      </c>
      <c r="B11" s="43">
        <f>B61*(B7*0.001)</f>
        <v>445596.55499999999</v>
      </c>
      <c r="C11" s="42"/>
      <c r="D11" s="42"/>
      <c r="E11" s="42"/>
      <c r="F11" s="42"/>
      <c r="G11" s="44"/>
    </row>
    <row r="12" spans="1:7" ht="13.75" customHeight="1" x14ac:dyDescent="0.25">
      <c r="A12" s="41" t="s">
        <v>14</v>
      </c>
      <c r="B12" s="43">
        <f t="shared" ref="B12:G12" si="1">B61*(B5*0.001)</f>
        <v>297064.37</v>
      </c>
      <c r="C12" s="43">
        <f t="shared" si="1"/>
        <v>104097.819</v>
      </c>
      <c r="D12" s="43">
        <f t="shared" si="1"/>
        <v>104097.819</v>
      </c>
      <c r="E12" s="43">
        <f t="shared" si="1"/>
        <v>104097.819</v>
      </c>
      <c r="F12" s="43">
        <f t="shared" si="1"/>
        <v>104097.819</v>
      </c>
      <c r="G12" s="45">
        <f t="shared" si="1"/>
        <v>104097.819</v>
      </c>
    </row>
    <row r="13" spans="1:7" ht="13.75" customHeight="1" x14ac:dyDescent="0.25">
      <c r="A13" s="41" t="s">
        <v>15</v>
      </c>
      <c r="B13" s="46">
        <v>35000</v>
      </c>
      <c r="C13" s="42">
        <v>35000</v>
      </c>
      <c r="D13" s="42">
        <f>D61*(D9*0.001)*0.06</f>
        <v>6245.8691399999998</v>
      </c>
      <c r="E13" s="42">
        <f>E61*(E9*0.001)*0.06</f>
        <v>6245.8691399999998</v>
      </c>
      <c r="F13" s="42">
        <f>F61*(F9*0.001)*0.06</f>
        <v>6245.8691399999998</v>
      </c>
      <c r="G13" s="44">
        <f>G61*(G9*0.001)*0.06</f>
        <v>6245.8691399999998</v>
      </c>
    </row>
    <row r="14" spans="1:7" ht="13.75" customHeight="1" x14ac:dyDescent="0.25">
      <c r="A14" s="41" t="s">
        <v>16</v>
      </c>
      <c r="B14" s="46">
        <v>22500</v>
      </c>
      <c r="C14" s="42">
        <f>C38/2</f>
        <v>10000</v>
      </c>
      <c r="D14" s="42">
        <f>D38/2</f>
        <v>7500</v>
      </c>
      <c r="E14" s="42">
        <f>E38/2</f>
        <v>15000</v>
      </c>
      <c r="F14" s="42">
        <f>F38/2</f>
        <v>18000</v>
      </c>
      <c r="G14" s="44">
        <f>G38/2</f>
        <v>11000</v>
      </c>
    </row>
    <row r="15" spans="1:7" ht="13.75" customHeight="1" x14ac:dyDescent="0.25">
      <c r="A15" s="41" t="s">
        <v>17</v>
      </c>
      <c r="B15" s="46">
        <v>7500</v>
      </c>
      <c r="C15" s="42">
        <v>5000</v>
      </c>
      <c r="D15" s="42">
        <v>600</v>
      </c>
      <c r="E15" s="42">
        <v>600</v>
      </c>
      <c r="F15" s="42">
        <v>600</v>
      </c>
      <c r="G15" s="44">
        <v>600</v>
      </c>
    </row>
    <row r="16" spans="1:7" ht="13.75" customHeight="1" x14ac:dyDescent="0.25">
      <c r="A16" s="47" t="s">
        <v>18</v>
      </c>
      <c r="B16" s="48">
        <v>500</v>
      </c>
      <c r="C16" s="48">
        <v>500</v>
      </c>
      <c r="D16" s="48">
        <v>500</v>
      </c>
      <c r="E16" s="48">
        <v>500</v>
      </c>
      <c r="F16" s="48">
        <v>500</v>
      </c>
      <c r="G16" s="49">
        <v>500</v>
      </c>
    </row>
    <row r="17" spans="1:7" ht="13.75" customHeight="1" x14ac:dyDescent="0.3">
      <c r="A17" s="50" t="s">
        <v>19</v>
      </c>
      <c r="B17" s="51">
        <f t="shared" ref="B17:G17" si="2">SUM(B11:B16)</f>
        <v>808160.92500000005</v>
      </c>
      <c r="C17" s="51">
        <f t="shared" si="2"/>
        <v>154597.81900000002</v>
      </c>
      <c r="D17" s="51">
        <f t="shared" si="2"/>
        <v>118943.68814</v>
      </c>
      <c r="E17" s="51">
        <f t="shared" si="2"/>
        <v>126443.68814</v>
      </c>
      <c r="F17" s="51">
        <f t="shared" si="2"/>
        <v>129443.68814</v>
      </c>
      <c r="G17" s="52">
        <f t="shared" si="2"/>
        <v>122443.68814</v>
      </c>
    </row>
    <row r="18" spans="1:7" ht="13.75" customHeight="1" x14ac:dyDescent="0.3">
      <c r="A18" s="53" t="s">
        <v>20</v>
      </c>
      <c r="B18" s="39"/>
      <c r="C18" s="39"/>
      <c r="D18" s="39"/>
      <c r="E18" s="39"/>
      <c r="F18" s="39"/>
      <c r="G18" s="40"/>
    </row>
    <row r="19" spans="1:7" ht="13.75" customHeight="1" x14ac:dyDescent="0.25">
      <c r="A19" s="54" t="s">
        <v>21</v>
      </c>
      <c r="B19" s="42">
        <v>715000</v>
      </c>
      <c r="C19" s="42"/>
      <c r="D19" s="42"/>
      <c r="E19" s="42"/>
      <c r="F19" s="42"/>
      <c r="G19" s="44"/>
    </row>
    <row r="20" spans="1:7" ht="13.75" customHeight="1" x14ac:dyDescent="0.25">
      <c r="A20" s="55" t="s">
        <v>22</v>
      </c>
      <c r="B20" s="56">
        <v>5288</v>
      </c>
      <c r="C20" s="42"/>
      <c r="D20" s="42"/>
      <c r="E20" s="42"/>
      <c r="F20" s="42"/>
      <c r="G20" s="44"/>
    </row>
    <row r="21" spans="1:7" ht="13.75" customHeight="1" x14ac:dyDescent="0.25">
      <c r="A21" s="54" t="s">
        <v>23</v>
      </c>
      <c r="B21" s="42">
        <v>1000</v>
      </c>
      <c r="C21" s="42"/>
      <c r="D21" s="42"/>
      <c r="E21" s="42"/>
      <c r="F21" s="42"/>
      <c r="G21" s="44"/>
    </row>
    <row r="22" spans="1:7" ht="13.75" customHeight="1" x14ac:dyDescent="0.25">
      <c r="A22" s="54" t="s">
        <v>24</v>
      </c>
      <c r="B22" s="48">
        <f>B11*0.015</f>
        <v>6683.9483249999994</v>
      </c>
      <c r="C22" s="48"/>
      <c r="D22" s="48"/>
      <c r="E22" s="48"/>
      <c r="F22" s="48"/>
      <c r="G22" s="49"/>
    </row>
    <row r="23" spans="1:7" ht="13.75" customHeight="1" x14ac:dyDescent="0.3">
      <c r="A23" s="57" t="s">
        <v>25</v>
      </c>
      <c r="B23" s="58">
        <f t="shared" ref="B23" si="3">SUM(B19:B22)</f>
        <v>727971.948325</v>
      </c>
      <c r="C23" s="59"/>
      <c r="D23" s="59"/>
      <c r="E23" s="59"/>
      <c r="F23" s="59"/>
      <c r="G23" s="60"/>
    </row>
    <row r="24" spans="1:7" ht="13.75" customHeight="1" x14ac:dyDescent="0.25">
      <c r="A24" s="54" t="s">
        <v>26</v>
      </c>
      <c r="B24" s="42">
        <v>26200</v>
      </c>
      <c r="C24" s="42">
        <v>26200</v>
      </c>
      <c r="D24" s="42">
        <f t="shared" ref="D24:G25" si="4">C24*(1+D$62)</f>
        <v>26724</v>
      </c>
      <c r="E24" s="42">
        <f t="shared" si="4"/>
        <v>27258.48</v>
      </c>
      <c r="F24" s="42">
        <f t="shared" si="4"/>
        <v>27803.649600000001</v>
      </c>
      <c r="G24" s="44">
        <f t="shared" si="4"/>
        <v>28359.722592000002</v>
      </c>
    </row>
    <row r="25" spans="1:7" ht="13.75" customHeight="1" x14ac:dyDescent="0.25">
      <c r="A25" s="54" t="s">
        <v>27</v>
      </c>
      <c r="B25" s="42">
        <v>5000</v>
      </c>
      <c r="C25" s="42">
        <v>5000</v>
      </c>
      <c r="D25" s="42">
        <f t="shared" si="4"/>
        <v>5100</v>
      </c>
      <c r="E25" s="42">
        <f t="shared" si="4"/>
        <v>5202</v>
      </c>
      <c r="F25" s="42">
        <f t="shared" si="4"/>
        <v>5306.04</v>
      </c>
      <c r="G25" s="44">
        <f t="shared" si="4"/>
        <v>5412.1607999999997</v>
      </c>
    </row>
    <row r="26" spans="1:7" ht="13.75" customHeight="1" x14ac:dyDescent="0.25">
      <c r="A26" s="54" t="s">
        <v>28</v>
      </c>
      <c r="B26" s="42">
        <v>10000</v>
      </c>
      <c r="C26" s="42">
        <v>10000</v>
      </c>
      <c r="D26" s="42">
        <v>0</v>
      </c>
      <c r="E26" s="42">
        <v>0</v>
      </c>
      <c r="F26" s="42">
        <f>E26*(1+F$62)</f>
        <v>0</v>
      </c>
      <c r="G26" s="44">
        <f>F26*(1+G$62)</f>
        <v>0</v>
      </c>
    </row>
    <row r="27" spans="1:7" ht="13.75" customHeight="1" x14ac:dyDescent="0.25">
      <c r="A27" s="54" t="s">
        <v>29</v>
      </c>
      <c r="B27" s="42">
        <v>5000</v>
      </c>
      <c r="C27" s="42">
        <v>5000</v>
      </c>
      <c r="D27" s="42">
        <v>5000</v>
      </c>
      <c r="E27" s="42">
        <v>5000</v>
      </c>
      <c r="F27" s="42">
        <v>5000</v>
      </c>
      <c r="G27" s="44">
        <v>5000</v>
      </c>
    </row>
    <row r="28" spans="1:7" ht="13.75" customHeight="1" x14ac:dyDescent="0.25">
      <c r="A28" s="54" t="s">
        <v>30</v>
      </c>
      <c r="B28" s="61">
        <v>1890</v>
      </c>
      <c r="C28" s="42">
        <v>0</v>
      </c>
      <c r="D28" s="42">
        <v>10000</v>
      </c>
      <c r="E28" s="42"/>
      <c r="F28" s="42">
        <v>10000</v>
      </c>
      <c r="G28" s="44">
        <v>0</v>
      </c>
    </row>
    <row r="29" spans="1:7" ht="13.75" customHeight="1" x14ac:dyDescent="0.25">
      <c r="A29" s="54" t="s">
        <v>31</v>
      </c>
      <c r="B29" s="42">
        <v>5100</v>
      </c>
      <c r="C29" s="42">
        <v>5100</v>
      </c>
      <c r="D29" s="42">
        <f>C29*(1+D$62)</f>
        <v>5202</v>
      </c>
      <c r="E29" s="42">
        <f>D29*(1+E$62)</f>
        <v>5306.04</v>
      </c>
      <c r="F29" s="42">
        <f>E29*(1+F$62)</f>
        <v>5412.1607999999997</v>
      </c>
      <c r="G29" s="44">
        <f>F29*(1+G$62)</f>
        <v>5520.4040159999995</v>
      </c>
    </row>
    <row r="30" spans="1:7" ht="13.75" customHeight="1" x14ac:dyDescent="0.25">
      <c r="A30" s="54" t="s">
        <v>32</v>
      </c>
      <c r="B30" s="42">
        <v>10000</v>
      </c>
      <c r="C30" s="42">
        <v>10000</v>
      </c>
      <c r="D30" s="42">
        <v>10000</v>
      </c>
      <c r="E30" s="42">
        <v>10000</v>
      </c>
      <c r="F30" s="42">
        <v>10000</v>
      </c>
      <c r="G30" s="44">
        <v>10000</v>
      </c>
    </row>
    <row r="31" spans="1:7" ht="13.75" customHeight="1" x14ac:dyDescent="0.25">
      <c r="A31" s="54" t="s">
        <v>33</v>
      </c>
      <c r="B31" s="42">
        <v>250</v>
      </c>
      <c r="C31" s="4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7" ht="13.75" customHeight="1" x14ac:dyDescent="0.25">
      <c r="A32" s="54" t="s">
        <v>34</v>
      </c>
      <c r="B32" s="42">
        <v>3500</v>
      </c>
      <c r="C32" s="42">
        <v>3500</v>
      </c>
      <c r="D32" s="42">
        <f t="shared" si="5"/>
        <v>3570</v>
      </c>
      <c r="E32" s="42">
        <f t="shared" si="5"/>
        <v>3641.4</v>
      </c>
      <c r="F32" s="42">
        <f t="shared" si="5"/>
        <v>3714.2280000000001</v>
      </c>
      <c r="G32" s="44">
        <f t="shared" si="5"/>
        <v>3788.5125600000001</v>
      </c>
    </row>
    <row r="33" spans="1:7" ht="13.75" customHeight="1" x14ac:dyDescent="0.25">
      <c r="A33" s="54" t="s">
        <v>35</v>
      </c>
      <c r="B33" s="42">
        <v>560</v>
      </c>
      <c r="C33" s="42">
        <v>560</v>
      </c>
      <c r="D33" s="42">
        <f t="shared" si="5"/>
        <v>571.20000000000005</v>
      </c>
      <c r="E33" s="42">
        <f t="shared" si="5"/>
        <v>582.62400000000002</v>
      </c>
      <c r="F33" s="42">
        <f t="shared" si="5"/>
        <v>594.27647999999999</v>
      </c>
      <c r="G33" s="44">
        <f t="shared" si="5"/>
        <v>606.16200960000003</v>
      </c>
    </row>
    <row r="34" spans="1:7" ht="13.75" customHeight="1" x14ac:dyDescent="0.25">
      <c r="A34" s="54" t="s">
        <v>36</v>
      </c>
      <c r="B34" s="42">
        <f t="shared" ref="B34:G34" si="6">B12*0.015</f>
        <v>4455.9655499999999</v>
      </c>
      <c r="C34" s="42">
        <f t="shared" si="6"/>
        <v>1561.4672849999999</v>
      </c>
      <c r="D34" s="42">
        <f t="shared" si="6"/>
        <v>1561.4672849999999</v>
      </c>
      <c r="E34" s="42">
        <f t="shared" si="6"/>
        <v>1561.4672849999999</v>
      </c>
      <c r="F34" s="42">
        <f t="shared" si="6"/>
        <v>1561.4672849999999</v>
      </c>
      <c r="G34" s="44">
        <f t="shared" si="6"/>
        <v>1561.4672849999999</v>
      </c>
    </row>
    <row r="35" spans="1:7" ht="13.75" customHeight="1" x14ac:dyDescent="0.25">
      <c r="A35" s="54" t="s">
        <v>37</v>
      </c>
      <c r="B35" s="42">
        <v>1500</v>
      </c>
      <c r="C35" s="42">
        <v>1500</v>
      </c>
      <c r="D35" s="42">
        <f t="shared" ref="D35:G37" si="7">C35*(1+D$62)</f>
        <v>1530</v>
      </c>
      <c r="E35" s="42">
        <f t="shared" si="7"/>
        <v>1560.6000000000001</v>
      </c>
      <c r="F35" s="42">
        <f t="shared" si="7"/>
        <v>1591.8120000000001</v>
      </c>
      <c r="G35" s="44">
        <f t="shared" si="7"/>
        <v>1623.6482400000002</v>
      </c>
    </row>
    <row r="36" spans="1:7" ht="13.75" customHeight="1" x14ac:dyDescent="0.25">
      <c r="A36" s="54" t="s">
        <v>38</v>
      </c>
      <c r="B36" s="42">
        <v>12000</v>
      </c>
      <c r="C36" s="42">
        <v>20000</v>
      </c>
      <c r="D36" s="42">
        <f t="shared" si="7"/>
        <v>20400</v>
      </c>
      <c r="E36" s="42">
        <f t="shared" si="7"/>
        <v>20808</v>
      </c>
      <c r="F36" s="42">
        <f t="shared" si="7"/>
        <v>21224.16</v>
      </c>
      <c r="G36" s="44">
        <f t="shared" si="7"/>
        <v>21648.643199999999</v>
      </c>
    </row>
    <row r="37" spans="1:7" ht="13.75" customHeight="1" x14ac:dyDescent="0.25">
      <c r="A37" s="54" t="s">
        <v>39</v>
      </c>
      <c r="B37" s="42">
        <v>5000</v>
      </c>
      <c r="C37" s="42">
        <v>5000</v>
      </c>
      <c r="D37" s="42">
        <f t="shared" si="7"/>
        <v>5100</v>
      </c>
      <c r="E37" s="42">
        <f t="shared" si="7"/>
        <v>5202</v>
      </c>
      <c r="F37" s="42">
        <f t="shared" si="7"/>
        <v>5306.04</v>
      </c>
      <c r="G37" s="44">
        <f t="shared" si="7"/>
        <v>5412.1607999999997</v>
      </c>
    </row>
    <row r="38" spans="1:7" ht="13.75" customHeight="1" x14ac:dyDescent="0.25">
      <c r="A38" s="62" t="s">
        <v>40</v>
      </c>
      <c r="B38" s="42">
        <v>45000</v>
      </c>
      <c r="C38" s="63">
        <v>20000</v>
      </c>
      <c r="D38" s="63">
        <v>15000</v>
      </c>
      <c r="E38" s="63">
        <v>30000</v>
      </c>
      <c r="F38" s="63">
        <v>36000</v>
      </c>
      <c r="G38" s="64">
        <v>22000</v>
      </c>
    </row>
    <row r="39" spans="1:7" ht="13.75" customHeight="1" x14ac:dyDescent="0.25">
      <c r="A39" s="54" t="s">
        <v>41</v>
      </c>
      <c r="B39" s="42">
        <v>7000</v>
      </c>
      <c r="C39" s="42">
        <v>1500</v>
      </c>
      <c r="D39" s="42">
        <f>C39*(1+D$62)</f>
        <v>1530</v>
      </c>
      <c r="E39" s="42">
        <f>D39*(1+E$62)</f>
        <v>1560.6000000000001</v>
      </c>
      <c r="F39" s="42">
        <f>E39*(1+F$62)</f>
        <v>1591.8120000000001</v>
      </c>
      <c r="G39" s="44">
        <f>F39*(1+G$62)</f>
        <v>1623.6482400000002</v>
      </c>
    </row>
    <row r="40" spans="1:7" ht="13.75" customHeight="1" x14ac:dyDescent="0.25">
      <c r="A40" s="54" t="s">
        <v>42</v>
      </c>
      <c r="B40" s="42"/>
      <c r="C40" s="42"/>
      <c r="D40" s="42"/>
      <c r="E40" s="42"/>
      <c r="F40" s="42"/>
      <c r="G40" s="44"/>
    </row>
    <row r="41" spans="1:7" ht="13.75" customHeight="1" x14ac:dyDescent="0.25">
      <c r="A41" s="54" t="s">
        <v>43</v>
      </c>
      <c r="B41" s="42">
        <v>40000</v>
      </c>
      <c r="C41" s="42">
        <v>45000</v>
      </c>
      <c r="D41" s="42">
        <v>45000</v>
      </c>
      <c r="E41" s="42">
        <v>45000</v>
      </c>
      <c r="F41" s="42">
        <v>45000</v>
      </c>
      <c r="G41" s="44">
        <v>45000</v>
      </c>
    </row>
    <row r="42" spans="1:7" ht="13.75" customHeight="1" x14ac:dyDescent="0.25">
      <c r="A42" s="54" t="s">
        <v>44</v>
      </c>
      <c r="B42" s="42">
        <v>1400</v>
      </c>
      <c r="C42" s="42">
        <v>1400</v>
      </c>
      <c r="D42" s="42">
        <f>C42*(1+D62)</f>
        <v>1428</v>
      </c>
      <c r="E42" s="42">
        <f>D42*(1+E62)</f>
        <v>1456.56</v>
      </c>
      <c r="F42" s="42">
        <f>E42*(1+F62)</f>
        <v>1485.6912</v>
      </c>
      <c r="G42" s="44">
        <f>F42*(1+G62)</f>
        <v>1515.4050239999999</v>
      </c>
    </row>
    <row r="43" spans="1:7" ht="13.75" customHeight="1" x14ac:dyDescent="0.25">
      <c r="A43" s="54" t="s">
        <v>45</v>
      </c>
      <c r="B43" s="42">
        <v>1500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7" ht="13.75" customHeight="1" x14ac:dyDescent="0.25">
      <c r="A44" s="54" t="s">
        <v>46</v>
      </c>
      <c r="B44" s="42">
        <v>10000</v>
      </c>
      <c r="C44" s="42">
        <v>10000</v>
      </c>
      <c r="D44" s="42">
        <f>C44*(1+D62)</f>
        <v>10200</v>
      </c>
      <c r="E44" s="42">
        <f>D44*(1+E62)</f>
        <v>10404</v>
      </c>
      <c r="F44" s="42">
        <f>E44*(1+F62)</f>
        <v>10612.08</v>
      </c>
      <c r="G44" s="44">
        <f>F44*(1+G62)</f>
        <v>10824.321599999999</v>
      </c>
    </row>
    <row r="45" spans="1:7" ht="13.75" customHeight="1" x14ac:dyDescent="0.25">
      <c r="A45" s="54" t="s">
        <v>47</v>
      </c>
      <c r="B45" s="42">
        <v>100</v>
      </c>
      <c r="C45" s="42">
        <v>100</v>
      </c>
      <c r="D45" s="42">
        <f>C45*(1+D62)</f>
        <v>102</v>
      </c>
      <c r="E45" s="42">
        <f>D45*(1+E62)</f>
        <v>104.04</v>
      </c>
      <c r="F45" s="42">
        <f>E45*(1+F62)</f>
        <v>106.1208</v>
      </c>
      <c r="G45" s="44">
        <f>F45*(1+G62)</f>
        <v>108.243216</v>
      </c>
    </row>
    <row r="46" spans="1:7" ht="14.15" customHeight="1" x14ac:dyDescent="0.25">
      <c r="A46" s="65" t="s">
        <v>48</v>
      </c>
      <c r="B46" s="66">
        <v>10000</v>
      </c>
      <c r="C46" s="66">
        <f>B46*(1+C$62)</f>
        <v>10200</v>
      </c>
      <c r="D46" s="66">
        <f>C46*(1+D$62)</f>
        <v>10404</v>
      </c>
      <c r="E46" s="66">
        <f>D46*(1+E$62)</f>
        <v>10612.08</v>
      </c>
      <c r="F46" s="66">
        <f>E46*(1+F$62)</f>
        <v>10824.321599999999</v>
      </c>
      <c r="G46" s="67">
        <f>F46*(1+G$62)</f>
        <v>11040.808031999999</v>
      </c>
    </row>
    <row r="47" spans="1:7" ht="17.25" customHeight="1" x14ac:dyDescent="0.3">
      <c r="A47" s="68" t="s">
        <v>49</v>
      </c>
      <c r="B47" s="69">
        <f t="shared" ref="B47:G47" si="8">SUM(B24:B46)</f>
        <v>205455.96554999999</v>
      </c>
      <c r="C47" s="69">
        <f t="shared" si="8"/>
        <v>183371.46728500002</v>
      </c>
      <c r="D47" s="69">
        <f t="shared" si="8"/>
        <v>180207.667285</v>
      </c>
      <c r="E47" s="69">
        <f t="shared" si="8"/>
        <v>187080.591285</v>
      </c>
      <c r="F47" s="69">
        <f t="shared" si="8"/>
        <v>204990.973765</v>
      </c>
      <c r="G47" s="70">
        <f t="shared" si="8"/>
        <v>182939.56389460003</v>
      </c>
    </row>
    <row r="48" spans="1:7" ht="13.75" customHeight="1" x14ac:dyDescent="0.3">
      <c r="A48" s="71"/>
      <c r="B48" s="72"/>
      <c r="C48" s="72"/>
      <c r="D48" s="72"/>
      <c r="E48" s="72"/>
      <c r="F48" s="72"/>
      <c r="G48" s="73"/>
    </row>
    <row r="49" spans="1:7" ht="13.75" customHeight="1" x14ac:dyDescent="0.3">
      <c r="A49" s="74" t="s">
        <v>50</v>
      </c>
      <c r="B49" s="51">
        <f t="shared" ref="B49:G49" si="9">B23+B47</f>
        <v>933427.91387499997</v>
      </c>
      <c r="C49" s="51">
        <f t="shared" si="9"/>
        <v>183371.46728500002</v>
      </c>
      <c r="D49" s="51">
        <f t="shared" si="9"/>
        <v>180207.667285</v>
      </c>
      <c r="E49" s="51">
        <f t="shared" si="9"/>
        <v>187080.591285</v>
      </c>
      <c r="F49" s="51">
        <f t="shared" si="9"/>
        <v>204990.973765</v>
      </c>
      <c r="G49" s="52">
        <f t="shared" si="9"/>
        <v>182939.56389460003</v>
      </c>
    </row>
    <row r="50" spans="1:7" ht="13.75" customHeight="1" x14ac:dyDescent="0.3">
      <c r="A50" s="75"/>
      <c r="B50" s="76"/>
      <c r="C50" s="76"/>
      <c r="D50" s="76"/>
      <c r="E50" s="76"/>
      <c r="F50" s="76"/>
      <c r="G50" s="77"/>
    </row>
    <row r="51" spans="1:7" ht="13.75" customHeight="1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.75" customHeight="1" x14ac:dyDescent="0.3">
      <c r="A52" s="81" t="s">
        <v>52</v>
      </c>
      <c r="B52" s="82">
        <f t="shared" ref="B52:G52" si="10">SUM(B17-B49)</f>
        <v>-125266.98887499992</v>
      </c>
      <c r="C52" s="82">
        <f t="shared" si="10"/>
        <v>-28773.648285000003</v>
      </c>
      <c r="D52" s="82">
        <f t="shared" si="10"/>
        <v>-61263.979145000005</v>
      </c>
      <c r="E52" s="82">
        <f t="shared" si="10"/>
        <v>-60636.903145000004</v>
      </c>
      <c r="F52" s="82">
        <f t="shared" si="10"/>
        <v>-75547.285625000004</v>
      </c>
      <c r="G52" s="83">
        <f t="shared" si="10"/>
        <v>-60495.875754600027</v>
      </c>
    </row>
    <row r="53" spans="1:7" ht="13.75" customHeight="1" x14ac:dyDescent="0.3">
      <c r="A53" s="84"/>
      <c r="B53" s="85"/>
      <c r="C53" s="85"/>
      <c r="D53" s="85"/>
      <c r="E53" s="85"/>
      <c r="F53" s="85"/>
      <c r="G53" s="86"/>
    </row>
    <row r="54" spans="1:7" ht="14.65" customHeight="1" thickBot="1" x14ac:dyDescent="0.35">
      <c r="A54" s="87" t="s">
        <v>60</v>
      </c>
      <c r="B54" s="88">
        <v>1272451</v>
      </c>
      <c r="C54" s="88">
        <f>+B59</f>
        <v>1147184.0111250002</v>
      </c>
      <c r="D54" s="88">
        <f>+C59</f>
        <v>818410.36284000007</v>
      </c>
      <c r="E54" s="88">
        <f>+D59</f>
        <v>757146.38369500008</v>
      </c>
      <c r="F54" s="88">
        <f>+E59</f>
        <v>696509.48055000009</v>
      </c>
      <c r="G54" s="89">
        <f>+F59</f>
        <v>620962.19492500008</v>
      </c>
    </row>
    <row r="55" spans="1:7" ht="12.75" customHeight="1" x14ac:dyDescent="0.3">
      <c r="A55" s="90" t="s">
        <v>53</v>
      </c>
      <c r="B55" s="91">
        <v>360000</v>
      </c>
      <c r="C55" s="91">
        <f>+B55+B56</f>
        <v>425000</v>
      </c>
      <c r="D55" s="91">
        <f>+C55+C56+C57</f>
        <v>150000</v>
      </c>
      <c r="E55" s="91">
        <f t="shared" ref="E55:G55" si="11">+D55+D56</f>
        <v>155000</v>
      </c>
      <c r="F55" s="91">
        <f t="shared" si="11"/>
        <v>160000</v>
      </c>
      <c r="G55" s="91">
        <f t="shared" si="11"/>
        <v>165000</v>
      </c>
    </row>
    <row r="56" spans="1:7" ht="12.75" customHeight="1" x14ac:dyDescent="0.25">
      <c r="A56" s="92" t="s">
        <v>54</v>
      </c>
      <c r="B56" s="93">
        <v>65000</v>
      </c>
      <c r="C56" s="93">
        <v>25000</v>
      </c>
      <c r="D56" s="93">
        <v>5000</v>
      </c>
      <c r="E56" s="93">
        <v>5000</v>
      </c>
      <c r="F56" s="93">
        <v>5000</v>
      </c>
      <c r="G56" s="94">
        <v>5000</v>
      </c>
    </row>
    <row r="57" spans="1:7" ht="12.75" customHeight="1" thickBot="1" x14ac:dyDescent="0.3">
      <c r="A57" s="95" t="s">
        <v>55</v>
      </c>
      <c r="B57" s="96"/>
      <c r="C57" s="97">
        <v>-300000</v>
      </c>
      <c r="D57" s="97"/>
      <c r="E57" s="96"/>
      <c r="F57" s="97"/>
      <c r="G57" s="98"/>
    </row>
    <row r="58" spans="1:7" ht="12.75" customHeight="1" x14ac:dyDescent="0.3">
      <c r="A58" s="99" t="s">
        <v>56</v>
      </c>
      <c r="B58" s="100">
        <v>-10000</v>
      </c>
      <c r="C58" s="100">
        <v>-11000</v>
      </c>
      <c r="D58" s="100">
        <v>-11000</v>
      </c>
      <c r="E58" s="100">
        <v>-11000</v>
      </c>
      <c r="F58" s="100">
        <v>-11000</v>
      </c>
      <c r="G58" s="101">
        <v>-11000</v>
      </c>
    </row>
    <row r="59" spans="1:7" ht="14.15" customHeight="1" x14ac:dyDescent="0.3">
      <c r="A59" s="102" t="s">
        <v>61</v>
      </c>
      <c r="B59" s="103">
        <f>B54+B52</f>
        <v>1147184.0111250002</v>
      </c>
      <c r="C59" s="103">
        <f>C54+C52+C57</f>
        <v>818410.36284000007</v>
      </c>
      <c r="D59" s="103">
        <f t="shared" ref="D59:G59" si="12">D54+D52+D57</f>
        <v>757146.38369500008</v>
      </c>
      <c r="E59" s="103">
        <f t="shared" si="12"/>
        <v>696509.48055000009</v>
      </c>
      <c r="F59" s="103">
        <f t="shared" si="12"/>
        <v>620962.19492500008</v>
      </c>
      <c r="G59" s="103">
        <f t="shared" si="12"/>
        <v>560466.31917040003</v>
      </c>
    </row>
    <row r="60" spans="1:7" ht="13.75" customHeight="1" x14ac:dyDescent="0.3">
      <c r="A60" s="104" t="s">
        <v>57</v>
      </c>
      <c r="B60" s="106">
        <v>8.3699999999999997E-2</v>
      </c>
      <c r="C60" s="107">
        <f>C61/B61-1</f>
        <v>1.205025025384332E-3</v>
      </c>
      <c r="D60" s="106">
        <v>0</v>
      </c>
      <c r="E60" s="105">
        <v>0</v>
      </c>
      <c r="F60" s="106">
        <v>0</v>
      </c>
      <c r="G60" s="105">
        <v>0</v>
      </c>
    </row>
    <row r="61" spans="1:7" ht="13.75" customHeight="1" x14ac:dyDescent="0.3">
      <c r="A61" s="108" t="s">
        <v>58</v>
      </c>
      <c r="B61" s="109">
        <v>29706437</v>
      </c>
      <c r="C61" s="110">
        <v>29742234</v>
      </c>
      <c r="D61" s="109">
        <f>C61*(1+D60)</f>
        <v>29742234</v>
      </c>
      <c r="E61" s="109">
        <f>D61*(1+E60)</f>
        <v>29742234</v>
      </c>
      <c r="F61" s="109">
        <f>E61*(1+F60)</f>
        <v>29742234</v>
      </c>
      <c r="G61" s="109">
        <f>F61*(1+G60)</f>
        <v>29742234</v>
      </c>
    </row>
    <row r="62" spans="1:7" ht="13.75" customHeight="1" x14ac:dyDescent="0.25">
      <c r="A62" s="111" t="s">
        <v>59</v>
      </c>
      <c r="B62" s="105">
        <v>0.02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</sheetData>
  <mergeCells count="1">
    <mergeCell ref="A4:A5"/>
  </mergeCells>
  <conditionalFormatting sqref="C57:D57 F57:G57 B58:G58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K62"/>
  <sheetViews>
    <sheetView topLeftCell="A31" workbookViewId="0">
      <selection activeCell="G59" sqref="G59"/>
    </sheetView>
  </sheetViews>
  <sheetFormatPr defaultColWidth="8.81640625" defaultRowHeight="12.5" x14ac:dyDescent="0.25"/>
  <cols>
    <col min="1" max="1" width="64.7265625" style="1" customWidth="1"/>
    <col min="2" max="3" width="14.26953125" style="1" customWidth="1"/>
    <col min="4" max="7" width="14.7265625" style="1" customWidth="1"/>
    <col min="8" max="245" width="8.81640625" style="1"/>
  </cols>
  <sheetData>
    <row r="1" spans="1:7" ht="14.65" customHeight="1" x14ac:dyDescent="0.3">
      <c r="A1" s="2" t="s">
        <v>0</v>
      </c>
      <c r="B1" s="3">
        <v>2018</v>
      </c>
      <c r="C1" s="4">
        <v>2019</v>
      </c>
      <c r="D1" s="5">
        <v>2020</v>
      </c>
      <c r="E1" s="6">
        <v>2021</v>
      </c>
      <c r="F1" s="6">
        <v>2022</v>
      </c>
      <c r="G1" s="7">
        <v>2023</v>
      </c>
    </row>
    <row r="2" spans="1:7" ht="13.75" customHeight="1" x14ac:dyDescent="0.3">
      <c r="A2" s="8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4</v>
      </c>
      <c r="G2" s="13" t="s">
        <v>4</v>
      </c>
    </row>
    <row r="3" spans="1:7" ht="13.75" customHeight="1" x14ac:dyDescent="0.3">
      <c r="A3" s="14" t="s">
        <v>5</v>
      </c>
      <c r="B3" s="15"/>
      <c r="C3" s="16" t="s">
        <v>6</v>
      </c>
      <c r="D3" s="17" t="s">
        <v>7</v>
      </c>
      <c r="E3" s="18" t="s">
        <v>7</v>
      </c>
      <c r="F3" s="18" t="s">
        <v>7</v>
      </c>
      <c r="G3" s="19" t="s">
        <v>7</v>
      </c>
    </row>
    <row r="4" spans="1:7" ht="13.75" customHeight="1" x14ac:dyDescent="0.25">
      <c r="A4" s="162" t="s">
        <v>62</v>
      </c>
      <c r="B4" s="20" t="s">
        <v>9</v>
      </c>
      <c r="C4" s="20" t="s">
        <v>9</v>
      </c>
      <c r="D4" s="20" t="s">
        <v>9</v>
      </c>
      <c r="E4" s="20" t="s">
        <v>9</v>
      </c>
      <c r="F4" s="20" t="s">
        <v>9</v>
      </c>
      <c r="G4" s="21" t="s">
        <v>9</v>
      </c>
    </row>
    <row r="5" spans="1:7" ht="13.75" customHeight="1" x14ac:dyDescent="0.3">
      <c r="A5" s="163"/>
      <c r="B5" s="22">
        <v>10</v>
      </c>
      <c r="C5" s="22">
        <v>3</v>
      </c>
      <c r="D5" s="22">
        <f>+C5</f>
        <v>3</v>
      </c>
      <c r="E5" s="22">
        <f>+D5</f>
        <v>3</v>
      </c>
      <c r="F5" s="22">
        <f>+E5</f>
        <v>3</v>
      </c>
      <c r="G5" s="23">
        <f>+F5</f>
        <v>3</v>
      </c>
    </row>
    <row r="6" spans="1:7" ht="13.75" customHeight="1" x14ac:dyDescent="0.25">
      <c r="A6" s="24" t="s">
        <v>63</v>
      </c>
      <c r="B6" s="25" t="s">
        <v>10</v>
      </c>
      <c r="C6" s="26"/>
      <c r="D6" s="26"/>
      <c r="E6" s="26"/>
      <c r="F6" s="26"/>
      <c r="G6" s="27"/>
    </row>
    <row r="7" spans="1:7" ht="13.75" customHeight="1" x14ac:dyDescent="0.3">
      <c r="A7" s="28"/>
      <c r="B7" s="29">
        <v>15</v>
      </c>
      <c r="C7" s="30"/>
      <c r="D7" s="30"/>
      <c r="E7" s="30"/>
      <c r="F7" s="30"/>
      <c r="G7" s="31"/>
    </row>
    <row r="8" spans="1:7" ht="13.75" customHeight="1" x14ac:dyDescent="0.25">
      <c r="A8" s="32"/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34" t="s">
        <v>11</v>
      </c>
    </row>
    <row r="9" spans="1:7" ht="13.75" customHeight="1" x14ac:dyDescent="0.3">
      <c r="A9" s="35"/>
      <c r="B9" s="36">
        <f t="shared" ref="B9:G9" si="0">B5+B7</f>
        <v>25</v>
      </c>
      <c r="C9" s="36">
        <f t="shared" si="0"/>
        <v>3</v>
      </c>
      <c r="D9" s="36">
        <f t="shared" si="0"/>
        <v>3</v>
      </c>
      <c r="E9" s="36">
        <f t="shared" si="0"/>
        <v>3</v>
      </c>
      <c r="F9" s="36">
        <f t="shared" si="0"/>
        <v>3</v>
      </c>
      <c r="G9" s="37">
        <f t="shared" si="0"/>
        <v>3</v>
      </c>
    </row>
    <row r="10" spans="1:7" ht="13.75" customHeight="1" x14ac:dyDescent="0.3">
      <c r="A10" s="38" t="s">
        <v>12</v>
      </c>
      <c r="B10" s="39"/>
      <c r="C10" s="39"/>
      <c r="D10" s="39"/>
      <c r="E10" s="39"/>
      <c r="F10" s="39"/>
      <c r="G10" s="40"/>
    </row>
    <row r="11" spans="1:7" ht="13.75" customHeight="1" x14ac:dyDescent="0.25">
      <c r="A11" s="41" t="s">
        <v>13</v>
      </c>
      <c r="B11" s="43">
        <f>B61*(B7*0.001)</f>
        <v>445596.55499999999</v>
      </c>
      <c r="C11" s="42"/>
      <c r="D11" s="42"/>
      <c r="E11" s="42"/>
      <c r="F11" s="42"/>
      <c r="G11" s="44"/>
    </row>
    <row r="12" spans="1:7" ht="13.75" customHeight="1" x14ac:dyDescent="0.25">
      <c r="A12" s="41" t="s">
        <v>14</v>
      </c>
      <c r="B12" s="43">
        <f t="shared" ref="B12:G12" si="1">B61*(B5*0.001)</f>
        <v>297064.37</v>
      </c>
      <c r="C12" s="43">
        <f t="shared" si="1"/>
        <v>89226.702000000005</v>
      </c>
      <c r="D12" s="43">
        <f t="shared" si="1"/>
        <v>89226.702000000005</v>
      </c>
      <c r="E12" s="43">
        <f t="shared" si="1"/>
        <v>89226.702000000005</v>
      </c>
      <c r="F12" s="43">
        <f t="shared" si="1"/>
        <v>89226.702000000005</v>
      </c>
      <c r="G12" s="45">
        <f t="shared" si="1"/>
        <v>89226.702000000005</v>
      </c>
    </row>
    <row r="13" spans="1:7" ht="13.75" customHeight="1" x14ac:dyDescent="0.25">
      <c r="A13" s="41" t="s">
        <v>15</v>
      </c>
      <c r="B13" s="46">
        <v>35000</v>
      </c>
      <c r="C13" s="42">
        <v>35000</v>
      </c>
      <c r="D13" s="42">
        <f>D61*(D9*0.001)*0.06</f>
        <v>5353.6021200000005</v>
      </c>
      <c r="E13" s="42">
        <f>E61*(E9*0.001)*0.06</f>
        <v>5353.6021200000005</v>
      </c>
      <c r="F13" s="42">
        <f>F61*(F9*0.001)*0.06</f>
        <v>5353.6021200000005</v>
      </c>
      <c r="G13" s="44">
        <f>G61*(G9*0.001)*0.06</f>
        <v>5353.6021200000005</v>
      </c>
    </row>
    <row r="14" spans="1:7" ht="13.75" customHeight="1" x14ac:dyDescent="0.25">
      <c r="A14" s="41" t="s">
        <v>16</v>
      </c>
      <c r="B14" s="46">
        <v>22500</v>
      </c>
      <c r="C14" s="42">
        <f>C38/2</f>
        <v>10000</v>
      </c>
      <c r="D14" s="42">
        <f>D38/2</f>
        <v>7500</v>
      </c>
      <c r="E14" s="42">
        <f>E38/2</f>
        <v>15000</v>
      </c>
      <c r="F14" s="42">
        <f>F38/2</f>
        <v>18000</v>
      </c>
      <c r="G14" s="44">
        <f>G38/2</f>
        <v>11000</v>
      </c>
    </row>
    <row r="15" spans="1:7" ht="13.75" customHeight="1" x14ac:dyDescent="0.25">
      <c r="A15" s="41" t="s">
        <v>17</v>
      </c>
      <c r="B15" s="46">
        <v>7500</v>
      </c>
      <c r="C15" s="42">
        <v>5000</v>
      </c>
      <c r="D15" s="42">
        <v>600</v>
      </c>
      <c r="E15" s="42">
        <v>600</v>
      </c>
      <c r="F15" s="42">
        <v>600</v>
      </c>
      <c r="G15" s="44">
        <v>600</v>
      </c>
    </row>
    <row r="16" spans="1:7" ht="13.75" customHeight="1" x14ac:dyDescent="0.25">
      <c r="A16" s="47" t="s">
        <v>18</v>
      </c>
      <c r="B16" s="48">
        <v>500</v>
      </c>
      <c r="C16" s="48">
        <v>500</v>
      </c>
      <c r="D16" s="48">
        <v>500</v>
      </c>
      <c r="E16" s="48">
        <v>500</v>
      </c>
      <c r="F16" s="48">
        <v>500</v>
      </c>
      <c r="G16" s="49">
        <v>500</v>
      </c>
    </row>
    <row r="17" spans="1:7" ht="13.75" customHeight="1" x14ac:dyDescent="0.3">
      <c r="A17" s="50" t="s">
        <v>19</v>
      </c>
      <c r="B17" s="51">
        <f t="shared" ref="B17:G17" si="2">SUM(B11:B16)</f>
        <v>808160.92500000005</v>
      </c>
      <c r="C17" s="51">
        <f t="shared" si="2"/>
        <v>139726.70199999999</v>
      </c>
      <c r="D17" s="51">
        <f t="shared" si="2"/>
        <v>103180.30412</v>
      </c>
      <c r="E17" s="51">
        <f t="shared" si="2"/>
        <v>110680.30412</v>
      </c>
      <c r="F17" s="51">
        <f t="shared" si="2"/>
        <v>113680.30412</v>
      </c>
      <c r="G17" s="52">
        <f t="shared" si="2"/>
        <v>106680.30412</v>
      </c>
    </row>
    <row r="18" spans="1:7" ht="13.75" customHeight="1" x14ac:dyDescent="0.3">
      <c r="A18" s="53" t="s">
        <v>20</v>
      </c>
      <c r="B18" s="39"/>
      <c r="C18" s="39"/>
      <c r="D18" s="39"/>
      <c r="E18" s="39"/>
      <c r="F18" s="39"/>
      <c r="G18" s="40"/>
    </row>
    <row r="19" spans="1:7" ht="13.75" customHeight="1" x14ac:dyDescent="0.25">
      <c r="A19" s="54" t="s">
        <v>21</v>
      </c>
      <c r="B19" s="42">
        <v>715000</v>
      </c>
      <c r="C19" s="42"/>
      <c r="D19" s="42"/>
      <c r="E19" s="42"/>
      <c r="F19" s="42"/>
      <c r="G19" s="44"/>
    </row>
    <row r="20" spans="1:7" ht="13.75" customHeight="1" x14ac:dyDescent="0.25">
      <c r="A20" s="55" t="s">
        <v>22</v>
      </c>
      <c r="B20" s="56">
        <v>5288</v>
      </c>
      <c r="C20" s="42"/>
      <c r="D20" s="42"/>
      <c r="E20" s="42"/>
      <c r="F20" s="42"/>
      <c r="G20" s="44"/>
    </row>
    <row r="21" spans="1:7" ht="13.75" customHeight="1" x14ac:dyDescent="0.25">
      <c r="A21" s="54" t="s">
        <v>23</v>
      </c>
      <c r="B21" s="42">
        <v>1000</v>
      </c>
      <c r="C21" s="42"/>
      <c r="D21" s="42"/>
      <c r="E21" s="42"/>
      <c r="F21" s="42"/>
      <c r="G21" s="44"/>
    </row>
    <row r="22" spans="1:7" ht="13.75" customHeight="1" x14ac:dyDescent="0.25">
      <c r="A22" s="54" t="s">
        <v>24</v>
      </c>
      <c r="B22" s="48">
        <f>B11*0.015</f>
        <v>6683.9483249999994</v>
      </c>
      <c r="C22" s="48"/>
      <c r="D22" s="48"/>
      <c r="E22" s="48"/>
      <c r="F22" s="48"/>
      <c r="G22" s="49"/>
    </row>
    <row r="23" spans="1:7" ht="13.75" customHeight="1" x14ac:dyDescent="0.3">
      <c r="A23" s="57" t="s">
        <v>25</v>
      </c>
      <c r="B23" s="58">
        <f t="shared" ref="B23" si="3">SUM(B19:B22)</f>
        <v>727971.948325</v>
      </c>
      <c r="C23" s="59"/>
      <c r="D23" s="59"/>
      <c r="E23" s="59"/>
      <c r="F23" s="59"/>
      <c r="G23" s="60"/>
    </row>
    <row r="24" spans="1:7" ht="13.75" customHeight="1" x14ac:dyDescent="0.25">
      <c r="A24" s="54" t="s">
        <v>26</v>
      </c>
      <c r="B24" s="42">
        <v>26200</v>
      </c>
      <c r="C24" s="42">
        <v>26200</v>
      </c>
      <c r="D24" s="42">
        <f t="shared" ref="D24:G25" si="4">C24*(1+D$62)</f>
        <v>26724</v>
      </c>
      <c r="E24" s="42">
        <f t="shared" si="4"/>
        <v>27258.48</v>
      </c>
      <c r="F24" s="42">
        <f t="shared" si="4"/>
        <v>27803.649600000001</v>
      </c>
      <c r="G24" s="44">
        <f t="shared" si="4"/>
        <v>28359.722592000002</v>
      </c>
    </row>
    <row r="25" spans="1:7" ht="13.75" customHeight="1" x14ac:dyDescent="0.25">
      <c r="A25" s="54" t="s">
        <v>27</v>
      </c>
      <c r="B25" s="42">
        <v>5000</v>
      </c>
      <c r="C25" s="42">
        <v>5000</v>
      </c>
      <c r="D25" s="42">
        <f t="shared" si="4"/>
        <v>5100</v>
      </c>
      <c r="E25" s="42">
        <f t="shared" si="4"/>
        <v>5202</v>
      </c>
      <c r="F25" s="42">
        <f t="shared" si="4"/>
        <v>5306.04</v>
      </c>
      <c r="G25" s="44">
        <f t="shared" si="4"/>
        <v>5412.1607999999997</v>
      </c>
    </row>
    <row r="26" spans="1:7" ht="13.75" customHeight="1" x14ac:dyDescent="0.25">
      <c r="A26" s="54" t="s">
        <v>28</v>
      </c>
      <c r="B26" s="42">
        <v>10000</v>
      </c>
      <c r="C26" s="42">
        <v>10000</v>
      </c>
      <c r="D26" s="42">
        <v>0</v>
      </c>
      <c r="E26" s="42">
        <v>0</v>
      </c>
      <c r="F26" s="42">
        <f>E26*(1+F$62)</f>
        <v>0</v>
      </c>
      <c r="G26" s="44">
        <f>F26*(1+G$62)</f>
        <v>0</v>
      </c>
    </row>
    <row r="27" spans="1:7" ht="13.75" customHeight="1" x14ac:dyDescent="0.25">
      <c r="A27" s="54" t="s">
        <v>29</v>
      </c>
      <c r="B27" s="42">
        <v>5000</v>
      </c>
      <c r="C27" s="42">
        <v>5000</v>
      </c>
      <c r="D27" s="42">
        <v>5000</v>
      </c>
      <c r="E27" s="42">
        <v>5000</v>
      </c>
      <c r="F27" s="42">
        <v>5000</v>
      </c>
      <c r="G27" s="44">
        <v>5000</v>
      </c>
    </row>
    <row r="28" spans="1:7" ht="13.75" customHeight="1" x14ac:dyDescent="0.25">
      <c r="A28" s="54" t="s">
        <v>30</v>
      </c>
      <c r="B28" s="61">
        <v>1890</v>
      </c>
      <c r="C28" s="42">
        <v>0</v>
      </c>
      <c r="D28" s="42">
        <v>10000</v>
      </c>
      <c r="E28" s="42"/>
      <c r="F28" s="42">
        <v>10000</v>
      </c>
      <c r="G28" s="44">
        <v>0</v>
      </c>
    </row>
    <row r="29" spans="1:7" ht="13.75" customHeight="1" x14ac:dyDescent="0.25">
      <c r="A29" s="54" t="s">
        <v>31</v>
      </c>
      <c r="B29" s="42">
        <v>5100</v>
      </c>
      <c r="C29" s="42">
        <v>5100</v>
      </c>
      <c r="D29" s="42">
        <f>C29*(1+D$62)</f>
        <v>5202</v>
      </c>
      <c r="E29" s="42">
        <f>D29*(1+E$62)</f>
        <v>5306.04</v>
      </c>
      <c r="F29" s="42">
        <f>E29*(1+F$62)</f>
        <v>5412.1607999999997</v>
      </c>
      <c r="G29" s="44">
        <f>F29*(1+G$62)</f>
        <v>5520.4040159999995</v>
      </c>
    </row>
    <row r="30" spans="1:7" ht="13.75" customHeight="1" x14ac:dyDescent="0.25">
      <c r="A30" s="54" t="s">
        <v>32</v>
      </c>
      <c r="B30" s="42">
        <v>10000</v>
      </c>
      <c r="C30" s="42">
        <v>10000</v>
      </c>
      <c r="D30" s="42">
        <v>10000</v>
      </c>
      <c r="E30" s="42">
        <v>10000</v>
      </c>
      <c r="F30" s="42">
        <v>10000</v>
      </c>
      <c r="G30" s="44">
        <v>10000</v>
      </c>
    </row>
    <row r="31" spans="1:7" ht="13.75" customHeight="1" x14ac:dyDescent="0.25">
      <c r="A31" s="54" t="s">
        <v>33</v>
      </c>
      <c r="B31" s="42">
        <v>250</v>
      </c>
      <c r="C31" s="42">
        <v>250</v>
      </c>
      <c r="D31" s="42">
        <f t="shared" ref="D31:G33" si="5">C31*(1+D$62)</f>
        <v>255</v>
      </c>
      <c r="E31" s="42">
        <f t="shared" si="5"/>
        <v>260.10000000000002</v>
      </c>
      <c r="F31" s="42">
        <f t="shared" si="5"/>
        <v>265.30200000000002</v>
      </c>
      <c r="G31" s="44">
        <f t="shared" si="5"/>
        <v>270.60804000000002</v>
      </c>
    </row>
    <row r="32" spans="1:7" ht="13.75" customHeight="1" x14ac:dyDescent="0.25">
      <c r="A32" s="54" t="s">
        <v>34</v>
      </c>
      <c r="B32" s="42">
        <v>3500</v>
      </c>
      <c r="C32" s="42">
        <v>3500</v>
      </c>
      <c r="D32" s="42">
        <f t="shared" si="5"/>
        <v>3570</v>
      </c>
      <c r="E32" s="42">
        <f t="shared" si="5"/>
        <v>3641.4</v>
      </c>
      <c r="F32" s="42">
        <f t="shared" si="5"/>
        <v>3714.2280000000001</v>
      </c>
      <c r="G32" s="44">
        <f t="shared" si="5"/>
        <v>3788.5125600000001</v>
      </c>
    </row>
    <row r="33" spans="1:7" ht="13.75" customHeight="1" x14ac:dyDescent="0.25">
      <c r="A33" s="54" t="s">
        <v>35</v>
      </c>
      <c r="B33" s="42">
        <v>560</v>
      </c>
      <c r="C33" s="42">
        <v>560</v>
      </c>
      <c r="D33" s="42">
        <f t="shared" si="5"/>
        <v>571.20000000000005</v>
      </c>
      <c r="E33" s="42">
        <f t="shared" si="5"/>
        <v>582.62400000000002</v>
      </c>
      <c r="F33" s="42">
        <f t="shared" si="5"/>
        <v>594.27647999999999</v>
      </c>
      <c r="G33" s="44">
        <f t="shared" si="5"/>
        <v>606.16200960000003</v>
      </c>
    </row>
    <row r="34" spans="1:7" ht="13.75" customHeight="1" x14ac:dyDescent="0.25">
      <c r="A34" s="54" t="s">
        <v>36</v>
      </c>
      <c r="B34" s="42">
        <f t="shared" ref="B34:G34" si="6">B12*0.015</f>
        <v>4455.9655499999999</v>
      </c>
      <c r="C34" s="42">
        <f t="shared" si="6"/>
        <v>1338.4005300000001</v>
      </c>
      <c r="D34" s="42">
        <f t="shared" si="6"/>
        <v>1338.4005300000001</v>
      </c>
      <c r="E34" s="42">
        <f t="shared" si="6"/>
        <v>1338.4005300000001</v>
      </c>
      <c r="F34" s="42">
        <f t="shared" si="6"/>
        <v>1338.4005300000001</v>
      </c>
      <c r="G34" s="44">
        <f t="shared" si="6"/>
        <v>1338.4005300000001</v>
      </c>
    </row>
    <row r="35" spans="1:7" ht="13.75" customHeight="1" x14ac:dyDescent="0.25">
      <c r="A35" s="54" t="s">
        <v>37</v>
      </c>
      <c r="B35" s="42">
        <v>1500</v>
      </c>
      <c r="C35" s="42">
        <v>1500</v>
      </c>
      <c r="D35" s="42">
        <f t="shared" ref="D35:G37" si="7">C35*(1+D$62)</f>
        <v>1530</v>
      </c>
      <c r="E35" s="42">
        <f t="shared" si="7"/>
        <v>1560.6000000000001</v>
      </c>
      <c r="F35" s="42">
        <f t="shared" si="7"/>
        <v>1591.8120000000001</v>
      </c>
      <c r="G35" s="44">
        <f t="shared" si="7"/>
        <v>1623.6482400000002</v>
      </c>
    </row>
    <row r="36" spans="1:7" ht="13.75" customHeight="1" x14ac:dyDescent="0.25">
      <c r="A36" s="54" t="s">
        <v>38</v>
      </c>
      <c r="B36" s="42">
        <v>12000</v>
      </c>
      <c r="C36" s="42">
        <v>20000</v>
      </c>
      <c r="D36" s="42">
        <f t="shared" si="7"/>
        <v>20400</v>
      </c>
      <c r="E36" s="42">
        <f t="shared" si="7"/>
        <v>20808</v>
      </c>
      <c r="F36" s="42">
        <f t="shared" si="7"/>
        <v>21224.16</v>
      </c>
      <c r="G36" s="44">
        <f t="shared" si="7"/>
        <v>21648.643199999999</v>
      </c>
    </row>
    <row r="37" spans="1:7" ht="13.75" customHeight="1" x14ac:dyDescent="0.25">
      <c r="A37" s="54" t="s">
        <v>39</v>
      </c>
      <c r="B37" s="42">
        <v>5000</v>
      </c>
      <c r="C37" s="42">
        <v>5000</v>
      </c>
      <c r="D37" s="42">
        <f t="shared" si="7"/>
        <v>5100</v>
      </c>
      <c r="E37" s="42">
        <f t="shared" si="7"/>
        <v>5202</v>
      </c>
      <c r="F37" s="42">
        <f t="shared" si="7"/>
        <v>5306.04</v>
      </c>
      <c r="G37" s="44">
        <f t="shared" si="7"/>
        <v>5412.1607999999997</v>
      </c>
    </row>
    <row r="38" spans="1:7" ht="13.75" customHeight="1" x14ac:dyDescent="0.25">
      <c r="A38" s="62" t="s">
        <v>40</v>
      </c>
      <c r="B38" s="42">
        <v>45000</v>
      </c>
      <c r="C38" s="63">
        <v>20000</v>
      </c>
      <c r="D38" s="63">
        <v>15000</v>
      </c>
      <c r="E38" s="63">
        <v>30000</v>
      </c>
      <c r="F38" s="63">
        <v>36000</v>
      </c>
      <c r="G38" s="64">
        <v>22000</v>
      </c>
    </row>
    <row r="39" spans="1:7" ht="13.75" customHeight="1" x14ac:dyDescent="0.25">
      <c r="A39" s="54" t="s">
        <v>41</v>
      </c>
      <c r="B39" s="42">
        <v>7000</v>
      </c>
      <c r="C39" s="42">
        <v>1500</v>
      </c>
      <c r="D39" s="42">
        <f>C39*(1+D$62)</f>
        <v>1530</v>
      </c>
      <c r="E39" s="42">
        <f>D39*(1+E$62)</f>
        <v>1560.6000000000001</v>
      </c>
      <c r="F39" s="42">
        <f>E39*(1+F$62)</f>
        <v>1591.8120000000001</v>
      </c>
      <c r="G39" s="44">
        <f>F39*(1+G$62)</f>
        <v>1623.6482400000002</v>
      </c>
    </row>
    <row r="40" spans="1:7" ht="13.75" customHeight="1" x14ac:dyDescent="0.25">
      <c r="A40" s="54" t="s">
        <v>42</v>
      </c>
      <c r="B40" s="42"/>
      <c r="C40" s="42"/>
      <c r="D40" s="42"/>
      <c r="E40" s="42"/>
      <c r="F40" s="42"/>
      <c r="G40" s="44"/>
    </row>
    <row r="41" spans="1:7" ht="13.75" customHeight="1" x14ac:dyDescent="0.25">
      <c r="A41" s="54" t="s">
        <v>43</v>
      </c>
      <c r="B41" s="42">
        <v>40000</v>
      </c>
      <c r="C41" s="42">
        <v>45000</v>
      </c>
      <c r="D41" s="42">
        <v>45000</v>
      </c>
      <c r="E41" s="42">
        <v>45000</v>
      </c>
      <c r="F41" s="42">
        <v>45000</v>
      </c>
      <c r="G41" s="44">
        <v>45000</v>
      </c>
    </row>
    <row r="42" spans="1:7" ht="13.75" customHeight="1" x14ac:dyDescent="0.25">
      <c r="A42" s="54" t="s">
        <v>44</v>
      </c>
      <c r="B42" s="42">
        <v>1400</v>
      </c>
      <c r="C42" s="42">
        <v>1400</v>
      </c>
      <c r="D42" s="42">
        <f>C42*(1+D62)</f>
        <v>1428</v>
      </c>
      <c r="E42" s="42">
        <f>D42*(1+E62)</f>
        <v>1456.56</v>
      </c>
      <c r="F42" s="42">
        <f>E42*(1+F62)</f>
        <v>1485.6912</v>
      </c>
      <c r="G42" s="44">
        <f>F42*(1+G62)</f>
        <v>1515.4050239999999</v>
      </c>
    </row>
    <row r="43" spans="1:7" ht="13.75" customHeight="1" x14ac:dyDescent="0.25">
      <c r="A43" s="54" t="s">
        <v>45</v>
      </c>
      <c r="B43" s="42">
        <v>1500</v>
      </c>
      <c r="C43" s="42">
        <v>1500</v>
      </c>
      <c r="D43" s="42">
        <f>C43*(1+D62)</f>
        <v>1530</v>
      </c>
      <c r="E43" s="42">
        <f>D43*(1+E62)</f>
        <v>1560.6000000000001</v>
      </c>
      <c r="F43" s="42">
        <f>E43*(1+F62)</f>
        <v>1591.8120000000001</v>
      </c>
      <c r="G43" s="44">
        <f>F43*(1+G62)</f>
        <v>1623.6482400000002</v>
      </c>
    </row>
    <row r="44" spans="1:7" ht="13.75" customHeight="1" x14ac:dyDescent="0.25">
      <c r="A44" s="54" t="s">
        <v>46</v>
      </c>
      <c r="B44" s="42">
        <v>10000</v>
      </c>
      <c r="C44" s="42">
        <v>10000</v>
      </c>
      <c r="D44" s="42">
        <f>C44*(1+D62)</f>
        <v>10200</v>
      </c>
      <c r="E44" s="42">
        <f>D44*(1+E62)</f>
        <v>10404</v>
      </c>
      <c r="F44" s="42">
        <f>E44*(1+F62)</f>
        <v>10612.08</v>
      </c>
      <c r="G44" s="44">
        <f>F44*(1+G62)</f>
        <v>10824.321599999999</v>
      </c>
    </row>
    <row r="45" spans="1:7" ht="13.75" customHeight="1" x14ac:dyDescent="0.25">
      <c r="A45" s="54" t="s">
        <v>47</v>
      </c>
      <c r="B45" s="42">
        <v>100</v>
      </c>
      <c r="C45" s="42">
        <v>100</v>
      </c>
      <c r="D45" s="42">
        <f>C45*(1+D62)</f>
        <v>102</v>
      </c>
      <c r="E45" s="42">
        <f>D45*(1+E62)</f>
        <v>104.04</v>
      </c>
      <c r="F45" s="42">
        <f>E45*(1+F62)</f>
        <v>106.1208</v>
      </c>
      <c r="G45" s="44">
        <f>F45*(1+G62)</f>
        <v>108.243216</v>
      </c>
    </row>
    <row r="46" spans="1:7" ht="14.15" customHeight="1" x14ac:dyDescent="0.25">
      <c r="A46" s="65" t="s">
        <v>48</v>
      </c>
      <c r="B46" s="66">
        <v>10000</v>
      </c>
      <c r="C46" s="66">
        <f>B46*(1+C$62)</f>
        <v>10200</v>
      </c>
      <c r="D46" s="66">
        <f>C46*(1+D$62)</f>
        <v>10404</v>
      </c>
      <c r="E46" s="66">
        <f>D46*(1+E$62)</f>
        <v>10612.08</v>
      </c>
      <c r="F46" s="66">
        <f>E46*(1+F$62)</f>
        <v>10824.321599999999</v>
      </c>
      <c r="G46" s="67">
        <f>F46*(1+G$62)</f>
        <v>11040.808031999999</v>
      </c>
    </row>
    <row r="47" spans="1:7" ht="17.25" customHeight="1" x14ac:dyDescent="0.3">
      <c r="A47" s="68" t="s">
        <v>49</v>
      </c>
      <c r="B47" s="69">
        <f t="shared" ref="B47:G47" si="8">SUM(B24:B46)</f>
        <v>205455.96554999999</v>
      </c>
      <c r="C47" s="69">
        <f t="shared" si="8"/>
        <v>183148.40052999998</v>
      </c>
      <c r="D47" s="69">
        <f t="shared" si="8"/>
        <v>179984.60053</v>
      </c>
      <c r="E47" s="69">
        <f t="shared" si="8"/>
        <v>186857.52453</v>
      </c>
      <c r="F47" s="69">
        <f t="shared" si="8"/>
        <v>204767.90701</v>
      </c>
      <c r="G47" s="70">
        <f t="shared" si="8"/>
        <v>182716.49713960002</v>
      </c>
    </row>
    <row r="48" spans="1:7" ht="13.75" customHeight="1" x14ac:dyDescent="0.3">
      <c r="A48" s="71"/>
      <c r="B48" s="72"/>
      <c r="C48" s="72"/>
      <c r="D48" s="72"/>
      <c r="E48" s="72"/>
      <c r="F48" s="72"/>
      <c r="G48" s="73"/>
    </row>
    <row r="49" spans="1:7" ht="13.75" customHeight="1" x14ac:dyDescent="0.3">
      <c r="A49" s="74" t="s">
        <v>50</v>
      </c>
      <c r="B49" s="51">
        <f t="shared" ref="B49:G49" si="9">B23+B47</f>
        <v>933427.91387499997</v>
      </c>
      <c r="C49" s="51">
        <f t="shared" si="9"/>
        <v>183148.40052999998</v>
      </c>
      <c r="D49" s="51">
        <f t="shared" si="9"/>
        <v>179984.60053</v>
      </c>
      <c r="E49" s="51">
        <f t="shared" si="9"/>
        <v>186857.52453</v>
      </c>
      <c r="F49" s="51">
        <f t="shared" si="9"/>
        <v>204767.90701</v>
      </c>
      <c r="G49" s="52">
        <f t="shared" si="9"/>
        <v>182716.49713960002</v>
      </c>
    </row>
    <row r="50" spans="1:7" ht="13.75" customHeight="1" x14ac:dyDescent="0.3">
      <c r="A50" s="75"/>
      <c r="B50" s="76"/>
      <c r="C50" s="76"/>
      <c r="D50" s="76"/>
      <c r="E50" s="76"/>
      <c r="F50" s="76"/>
      <c r="G50" s="77"/>
    </row>
    <row r="51" spans="1:7" ht="13.75" customHeight="1" x14ac:dyDescent="0.3">
      <c r="A51" s="78" t="s">
        <v>51</v>
      </c>
      <c r="B51" s="79"/>
      <c r="C51" s="79"/>
      <c r="D51" s="79"/>
      <c r="E51" s="79"/>
      <c r="F51" s="79"/>
      <c r="G51" s="80"/>
    </row>
    <row r="52" spans="1:7" ht="13.75" customHeight="1" x14ac:dyDescent="0.3">
      <c r="A52" s="81" t="s">
        <v>52</v>
      </c>
      <c r="B52" s="82">
        <f t="shared" ref="B52:G52" si="10">SUM(B17-B49)</f>
        <v>-125266.98887499992</v>
      </c>
      <c r="C52" s="82">
        <f t="shared" si="10"/>
        <v>-43421.698529999994</v>
      </c>
      <c r="D52" s="82">
        <f t="shared" si="10"/>
        <v>-76804.296409999995</v>
      </c>
      <c r="E52" s="82">
        <f t="shared" si="10"/>
        <v>-76177.220409999994</v>
      </c>
      <c r="F52" s="82">
        <f t="shared" si="10"/>
        <v>-91087.602889999995</v>
      </c>
      <c r="G52" s="83">
        <f t="shared" si="10"/>
        <v>-76036.193019600018</v>
      </c>
    </row>
    <row r="53" spans="1:7" ht="13.75" customHeight="1" x14ac:dyDescent="0.3">
      <c r="A53" s="84"/>
      <c r="B53" s="85"/>
      <c r="C53" s="85"/>
      <c r="D53" s="85"/>
      <c r="E53" s="85"/>
      <c r="F53" s="85"/>
      <c r="G53" s="86"/>
    </row>
    <row r="54" spans="1:7" ht="14.65" customHeight="1" thickBot="1" x14ac:dyDescent="0.35">
      <c r="A54" s="87" t="s">
        <v>60</v>
      </c>
      <c r="B54" s="88">
        <v>1272451</v>
      </c>
      <c r="C54" s="88">
        <f>+B59</f>
        <v>1147184.0111250002</v>
      </c>
      <c r="D54" s="88">
        <f>+C59</f>
        <v>803762.31259500026</v>
      </c>
      <c r="E54" s="88">
        <f>+D59</f>
        <v>726958.01618500031</v>
      </c>
      <c r="F54" s="88">
        <f>+E59</f>
        <v>650780.79577500036</v>
      </c>
      <c r="G54" s="89">
        <f>+F59</f>
        <v>559693.19288500038</v>
      </c>
    </row>
    <row r="55" spans="1:7" ht="12.75" customHeight="1" x14ac:dyDescent="0.3">
      <c r="A55" s="90" t="s">
        <v>53</v>
      </c>
      <c r="B55" s="91">
        <v>360000</v>
      </c>
      <c r="C55" s="91">
        <f>+B55+B56</f>
        <v>425000</v>
      </c>
      <c r="D55" s="91">
        <f>+C55+C56+C57</f>
        <v>150000</v>
      </c>
      <c r="E55" s="91">
        <f t="shared" ref="E55:G55" si="11">+D55+D56</f>
        <v>155000</v>
      </c>
      <c r="F55" s="91">
        <f t="shared" si="11"/>
        <v>160000</v>
      </c>
      <c r="G55" s="91">
        <f t="shared" si="11"/>
        <v>165000</v>
      </c>
    </row>
    <row r="56" spans="1:7" ht="12.75" customHeight="1" x14ac:dyDescent="0.25">
      <c r="A56" s="92" t="s">
        <v>54</v>
      </c>
      <c r="B56" s="93">
        <v>65000</v>
      </c>
      <c r="C56" s="93">
        <v>25000</v>
      </c>
      <c r="D56" s="93">
        <v>5000</v>
      </c>
      <c r="E56" s="93">
        <v>5000</v>
      </c>
      <c r="F56" s="93">
        <v>5000</v>
      </c>
      <c r="G56" s="94">
        <v>5000</v>
      </c>
    </row>
    <row r="57" spans="1:7" ht="12.75" customHeight="1" thickBot="1" x14ac:dyDescent="0.3">
      <c r="A57" s="95" t="s">
        <v>55</v>
      </c>
      <c r="B57" s="96"/>
      <c r="C57" s="97">
        <v>-300000</v>
      </c>
      <c r="D57" s="97"/>
      <c r="E57" s="96"/>
      <c r="F57" s="97"/>
      <c r="G57" s="98"/>
    </row>
    <row r="58" spans="1:7" ht="12.75" customHeight="1" x14ac:dyDescent="0.3">
      <c r="A58" s="99" t="s">
        <v>56</v>
      </c>
      <c r="B58" s="100">
        <v>-10000</v>
      </c>
      <c r="C58" s="100">
        <v>-11000</v>
      </c>
      <c r="D58" s="100">
        <v>-11000</v>
      </c>
      <c r="E58" s="100">
        <v>-11000</v>
      </c>
      <c r="F58" s="100">
        <v>-11000</v>
      </c>
      <c r="G58" s="101">
        <v>-11000</v>
      </c>
    </row>
    <row r="59" spans="1:7" ht="14.15" customHeight="1" x14ac:dyDescent="0.3">
      <c r="A59" s="102" t="s">
        <v>61</v>
      </c>
      <c r="B59" s="103">
        <f>B54+B52</f>
        <v>1147184.0111250002</v>
      </c>
      <c r="C59" s="103">
        <f>C54+C52+C57</f>
        <v>803762.31259500026</v>
      </c>
      <c r="D59" s="103">
        <f t="shared" ref="D59:G59" si="12">D54+D52+D57</f>
        <v>726958.01618500031</v>
      </c>
      <c r="E59" s="103">
        <f t="shared" si="12"/>
        <v>650780.79577500036</v>
      </c>
      <c r="F59" s="103">
        <f t="shared" si="12"/>
        <v>559693.19288500038</v>
      </c>
      <c r="G59" s="103">
        <f t="shared" si="12"/>
        <v>483656.99986540037</v>
      </c>
    </row>
    <row r="60" spans="1:7" ht="13.75" customHeight="1" x14ac:dyDescent="0.3">
      <c r="A60" s="104" t="s">
        <v>57</v>
      </c>
      <c r="B60" s="106">
        <v>8.3699999999999997E-2</v>
      </c>
      <c r="C60" s="107">
        <f>C61/B61-1</f>
        <v>1.205025025384332E-3</v>
      </c>
      <c r="D60" s="106">
        <v>0</v>
      </c>
      <c r="E60" s="105">
        <v>0</v>
      </c>
      <c r="F60" s="106">
        <v>0</v>
      </c>
      <c r="G60" s="105">
        <v>0</v>
      </c>
    </row>
    <row r="61" spans="1:7" ht="13.75" customHeight="1" x14ac:dyDescent="0.3">
      <c r="A61" s="108" t="s">
        <v>58</v>
      </c>
      <c r="B61" s="109">
        <v>29706437</v>
      </c>
      <c r="C61" s="110">
        <v>29742234</v>
      </c>
      <c r="D61" s="109">
        <f>C61*(1+D60)</f>
        <v>29742234</v>
      </c>
      <c r="E61" s="109">
        <f>D61*(1+E60)</f>
        <v>29742234</v>
      </c>
      <c r="F61" s="109">
        <f>E61*(1+F60)</f>
        <v>29742234</v>
      </c>
      <c r="G61" s="109">
        <f>F61*(1+G60)</f>
        <v>29742234</v>
      </c>
    </row>
    <row r="62" spans="1:7" ht="13.75" customHeight="1" x14ac:dyDescent="0.25">
      <c r="A62" s="111" t="s">
        <v>59</v>
      </c>
      <c r="B62" s="105">
        <v>0.02</v>
      </c>
      <c r="C62" s="105">
        <v>0.02</v>
      </c>
      <c r="D62" s="105">
        <v>0.02</v>
      </c>
      <c r="E62" s="105">
        <v>0.02</v>
      </c>
      <c r="F62" s="105">
        <v>0.02</v>
      </c>
      <c r="G62" s="105">
        <v>0.02</v>
      </c>
    </row>
  </sheetData>
  <mergeCells count="1">
    <mergeCell ref="A4:A5"/>
  </mergeCells>
  <conditionalFormatting sqref="C57:D57 F57:G57 B58:G58">
    <cfRule type="cellIs" dxfId="0" priority="1" stopIfTrue="1" operator="lessThan">
      <formula>0</formula>
    </cfRule>
  </conditionalFormatting>
  <printOptions horizontalCentered="1"/>
  <pageMargins left="0.25" right="0.25" top="0.75" bottom="0.75" header="0.3" footer="0.3"/>
  <pageSetup scale="61" fitToWidth="0" orientation="landscape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Cathy at 6 MILS</vt:lpstr>
      <vt:lpstr>2 MILS</vt:lpstr>
      <vt:lpstr>2.5 MILS</vt:lpstr>
      <vt:lpstr> 3 MILS</vt:lpstr>
      <vt:lpstr>Gallagher Impact</vt:lpstr>
      <vt:lpstr>Cathy at 3.5 MILS</vt:lpstr>
      <vt:lpstr>Cathy at 3 MILS</vt:lpstr>
      <vt:lpstr>' 3 MILS'!Print_Area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Linda Jagiello</cp:lastModifiedBy>
  <cp:lastPrinted>2019-11-08T19:58:42Z</cp:lastPrinted>
  <dcterms:created xsi:type="dcterms:W3CDTF">2018-09-15T23:05:24Z</dcterms:created>
  <dcterms:modified xsi:type="dcterms:W3CDTF">2020-11-12T18:08:56Z</dcterms:modified>
</cp:coreProperties>
</file>